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comments2.xml" ContentType="application/vnd.openxmlformats-officedocument.spreadsheetml.comments+xml"/>
  <Override PartName="/xl/drawings/drawing4.xml" ContentType="application/vnd.openxmlformats-officedocument.drawing+xml"/>
  <Override PartName="/xl/comments3.xml" ContentType="application/vnd.openxmlformats-officedocument.spreadsheetml.comments+xml"/>
  <Override PartName="/xl/drawings/drawing5.xml" ContentType="application/vnd.openxmlformats-officedocument.drawing+xml"/>
  <Override PartName="/xl/comments4.xml" ContentType="application/vnd.openxmlformats-officedocument.spreadsheetml.comments+xml"/>
  <Override PartName="/xl/drawings/drawing6.xml" ContentType="application/vnd.openxmlformats-officedocument.drawing+xml"/>
  <Override PartName="/xl/comments5.xml" ContentType="application/vnd.openxmlformats-officedocument.spreadsheetml.comments+xml"/>
  <Override PartName="/xl/drawings/drawing7.xml" ContentType="application/vnd.openxmlformats-officedocument.drawing+xml"/>
  <Override PartName="/xl/comments6.xml" ContentType="application/vnd.openxmlformats-officedocument.spreadsheetml.comment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omments7.xml" ContentType="application/vnd.openxmlformats-officedocument.spreadsheetml.comments+xml"/>
  <Override PartName="/xl/drawings/drawing8.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omments8.xml" ContentType="application/vnd.openxmlformats-officedocument.spreadsheetml.comments+xml"/>
  <Override PartName="/xl/drawings/drawing9.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308"/>
  <workbookPr/>
  <mc:AlternateContent xmlns:mc="http://schemas.openxmlformats.org/markup-compatibility/2006">
    <mc:Choice Requires="x15">
      <x15ac:absPath xmlns:x15ac="http://schemas.microsoft.com/office/spreadsheetml/2010/11/ac" url="/Users/matt/github/IEATools/data-raw/"/>
    </mc:Choice>
  </mc:AlternateContent>
  <xr:revisionPtr revIDLastSave="0" documentId="8_{17C3B686-F61B-714B-9D2D-E1B32E7CE092}" xr6:coauthVersionLast="45" xr6:coauthVersionMax="45" xr10:uidLastSave="{00000000-0000-0000-0000-000000000000}"/>
  <bookViews>
    <workbookView xWindow="0" yWindow="460" windowWidth="28700" windowHeight="17540" tabRatio="500" firstSheet="8" activeTab="9" xr2:uid="{00000000-000D-0000-FFFF-FFFF00000000}"/>
  </bookViews>
  <sheets>
    <sheet name="PB Efficiencies" sheetId="6" r:id="rId1"/>
    <sheet name="phi_heat" sheetId="5" r:id="rId2"/>
    <sheet name="Stove efficiencies" sheetId="8" r:id="rId3"/>
    <sheet name="Domestic electricity allocation" sheetId="2" r:id="rId4"/>
    <sheet name="Fan efficiencies" sheetId="10" r:id="rId5"/>
    <sheet name="Electric lighting efficiencies" sheetId="3" r:id="rId6"/>
    <sheet name="TV lighting efficiencies" sheetId="4" r:id="rId7"/>
    <sheet name="Domestic refrigeration" sheetId="7" r:id="rId8"/>
    <sheet name="Non-spec. ind. elec. alloc." sheetId="9" r:id="rId9"/>
    <sheet name="FixedGHIndustryElectricity" sheetId="11" r:id="rId10"/>
    <sheet name="PSB" sheetId="22" r:id="rId11"/>
    <sheet name="FixedGHPSB" sheetId="24" r:id="rId12"/>
    <sheet name="GH_TFC_Efficiencies" sheetId="20" r:id="rId13"/>
    <sheet name="Xf Eu Xu calcs" sheetId="18" r:id="rId14"/>
    <sheet name="GHPrimary" sheetId="13" r:id="rId15"/>
    <sheet name="TFCSummary" sheetId="17" r:id="rId16"/>
    <sheet name="GH_EIOU_Efficiencies" sheetId="19" r:id="rId17"/>
  </sheets>
  <definedNames>
    <definedName name="COP_max">'Domestic refrigeration'!$B$12</definedName>
    <definedName name="deltaE_food" localSheetId="12">#REF!</definedName>
    <definedName name="deltaE_food">#REF!</definedName>
    <definedName name="Ep_tot_cap_2000" localSheetId="12">#REF!</definedName>
    <definedName name="Ep_tot_cap_2000">#REF!</definedName>
    <definedName name="eta_charcoal">'Stove efficiencies'!$B$6</definedName>
    <definedName name="eta_firewood">'Stove efficiencies'!$B$5</definedName>
    <definedName name="eta_kerosene">'Stove efficiencies'!$B$7</definedName>
    <definedName name="eta_LPG">'Stove efficiencies'!$B$8</definedName>
    <definedName name="N_ml" localSheetId="12">#REF!</definedName>
    <definedName name="N_ml">#REF!</definedName>
    <definedName name="phi_Coal">phi_heat!$C$12</definedName>
    <definedName name="phi_Coke">phi_heat!$C$13</definedName>
    <definedName name="phi_Combustible_renewables">phi_heat!$C$17</definedName>
    <definedName name="phi_Electricity">phi_heat!$C$28</definedName>
    <definedName name="phi_Feed">phi_heat!$C$27</definedName>
    <definedName name="phi_Food">phi_heat!$C$26</definedName>
    <definedName name="phi_Geothermal">phi_heat!$C$20</definedName>
    <definedName name="phi_HTH.600.C">phi_heat!$C$10</definedName>
    <definedName name="phi_Hydro">phi_heat!$C$19</definedName>
    <definedName name="phi_LTH.20.C">phi_heat!$C$7</definedName>
    <definedName name="phi_LTH.neg20.C">phi_heat!$C$6</definedName>
    <definedName name="phi_MTH.100.C">phi_heat!$C$8</definedName>
    <definedName name="phi_MTH.200.C">phi_heat!$C$9</definedName>
    <definedName name="phi_Natural_gas">phi_heat!$C$15</definedName>
    <definedName name="phi_Nuclear">phi_heat!$C$18</definedName>
    <definedName name="phi_Oil_and_oil_products">phi_heat!$C$16</definedName>
    <definedName name="phi_Other_sources">phi_heat!$C$25</definedName>
    <definedName name="phi_Peat">phi_heat!$C$14</definedName>
    <definedName name="phi_Phytomass">phi_heat!$C$29</definedName>
    <definedName name="phi_Solar_photovoltaics">phi_heat!$C$21</definedName>
    <definedName name="phi_Solar_thermal">phi_heat!$C$22</definedName>
    <definedName name="phi_Tidal_wave_and_ocean">phi_heat!$C$23</definedName>
    <definedName name="phi_Wind">phi_heat!$C$24</definedName>
    <definedName name="S_food" localSheetId="12">#REF!</definedName>
    <definedName name="S_food">#REF!</definedName>
    <definedName name="S_food_2000" localSheetId="12">#REF!</definedName>
    <definedName name="S_food_2000">#REF!</definedName>
    <definedName name="S_food_S_food_2000" localSheetId="12">#REF!</definedName>
    <definedName name="S_food_S_food_2000">#REF!</definedName>
    <definedName name="T_0">'Domestic refrigeration'!$B$10</definedName>
    <definedName name="T_0_ref">'Domestic refrigeration'!$B$10</definedName>
    <definedName name="T_ref">'Domestic refrigeration'!$B$11</definedName>
    <definedName name="w" localSheetId="12">#REF!</definedName>
    <definedName name="w">#REF!</definedName>
    <definedName name="Year_Food" localSheetId="12">#REF!</definedName>
    <definedName name="Year_Food">#REF!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L2" i="24" l="1"/>
  <c r="M2" i="24"/>
  <c r="N2" i="24"/>
  <c r="R2" i="24"/>
  <c r="S2" i="24"/>
  <c r="AJ2" i="24"/>
  <c r="AK2" i="24"/>
  <c r="AL2" i="24"/>
  <c r="AS2" i="24"/>
  <c r="AT2" i="24"/>
  <c r="C19" i="22"/>
  <c r="G2" i="24" s="1"/>
  <c r="D19" i="22"/>
  <c r="D29" i="22" s="1"/>
  <c r="E19" i="22"/>
  <c r="E29" i="22" s="1"/>
  <c r="F19" i="22"/>
  <c r="F29" i="22" s="1"/>
  <c r="G19" i="22"/>
  <c r="G29" i="22" s="1"/>
  <c r="H19" i="22"/>
  <c r="H29" i="22" s="1"/>
  <c r="I19" i="22"/>
  <c r="I29" i="22" s="1"/>
  <c r="J19" i="22"/>
  <c r="J29" i="22" s="1"/>
  <c r="K19" i="22"/>
  <c r="O2" i="24" s="1"/>
  <c r="L19" i="22"/>
  <c r="L29" i="22" s="1"/>
  <c r="M19" i="22"/>
  <c r="M29" i="22" s="1"/>
  <c r="N19" i="22"/>
  <c r="N29" i="22" s="1"/>
  <c r="O19" i="22"/>
  <c r="O29" i="22" s="1"/>
  <c r="P19" i="22"/>
  <c r="P26" i="22" s="1"/>
  <c r="Q19" i="22"/>
  <c r="Q29" i="22" s="1"/>
  <c r="R19" i="22"/>
  <c r="R26" i="22" s="1"/>
  <c r="S19" i="22"/>
  <c r="W2" i="24" s="1"/>
  <c r="T19" i="22"/>
  <c r="T29" i="22" s="1"/>
  <c r="U19" i="22"/>
  <c r="U29" i="22" s="1"/>
  <c r="AE19" i="22"/>
  <c r="AE29" i="22" s="1"/>
  <c r="AF19" i="22"/>
  <c r="AF29" i="22" s="1"/>
  <c r="AG19" i="22"/>
  <c r="AG29" i="22" s="1"/>
  <c r="AH19" i="22"/>
  <c r="AH29" i="22" s="1"/>
  <c r="AI19" i="22"/>
  <c r="AM2" i="24" s="1"/>
  <c r="AJ19" i="22"/>
  <c r="AN2" i="24" s="1"/>
  <c r="AK19" i="22"/>
  <c r="AK26" i="22" s="1"/>
  <c r="AL19" i="22"/>
  <c r="AP2" i="24" s="1"/>
  <c r="AM19" i="22"/>
  <c r="AM29" i="22" s="1"/>
  <c r="AN19" i="22"/>
  <c r="AN29" i="22" s="1"/>
  <c r="AO19" i="22"/>
  <c r="AO29" i="22" s="1"/>
  <c r="AP19" i="22"/>
  <c r="AP29" i="22" s="1"/>
  <c r="AQ19" i="22"/>
  <c r="AU2" i="24" s="1"/>
  <c r="AR19" i="22"/>
  <c r="AV2" i="24" s="1"/>
  <c r="B19" i="22"/>
  <c r="F2" i="24" s="1"/>
  <c r="C12" i="22"/>
  <c r="D12" i="22"/>
  <c r="E12" i="22"/>
  <c r="F12" i="22"/>
  <c r="G12" i="22"/>
  <c r="H12" i="22"/>
  <c r="I12" i="22"/>
  <c r="J12" i="22"/>
  <c r="K12" i="22"/>
  <c r="L12" i="22"/>
  <c r="M12" i="22"/>
  <c r="N12" i="22"/>
  <c r="O12" i="22"/>
  <c r="P12" i="22"/>
  <c r="Q12" i="22"/>
  <c r="R12" i="22"/>
  <c r="S12" i="22"/>
  <c r="T12" i="22"/>
  <c r="U12" i="22"/>
  <c r="V12" i="22"/>
  <c r="W12" i="22"/>
  <c r="X12" i="22"/>
  <c r="Y12" i="22"/>
  <c r="Z12" i="22"/>
  <c r="AA12" i="22"/>
  <c r="AB12" i="22"/>
  <c r="AC12" i="22"/>
  <c r="AD12" i="22"/>
  <c r="AE12" i="22"/>
  <c r="AF12" i="22"/>
  <c r="AG12" i="22"/>
  <c r="AH12" i="22"/>
  <c r="AI12" i="22"/>
  <c r="AJ12" i="22"/>
  <c r="AK12" i="22"/>
  <c r="AL12" i="22"/>
  <c r="AM12" i="22"/>
  <c r="AN12" i="22"/>
  <c r="AO12" i="22"/>
  <c r="AP12" i="22"/>
  <c r="AQ12" i="22"/>
  <c r="AR12" i="22"/>
  <c r="B12" i="22"/>
  <c r="Q2" i="24" l="1"/>
  <c r="AR2" i="24"/>
  <c r="U2" i="24"/>
  <c r="K2" i="24"/>
  <c r="AI2" i="24"/>
  <c r="Y2" i="24"/>
  <c r="V2" i="24"/>
  <c r="AQ2" i="24"/>
  <c r="T2" i="24"/>
  <c r="J2" i="24"/>
  <c r="I2" i="24"/>
  <c r="K26" i="22"/>
  <c r="S29" i="22"/>
  <c r="R29" i="22"/>
  <c r="S26" i="22"/>
  <c r="AL29" i="22"/>
  <c r="K29" i="22"/>
  <c r="B26" i="22"/>
  <c r="J26" i="22"/>
  <c r="AK29" i="22"/>
  <c r="Q26" i="22"/>
  <c r="AQ29" i="22"/>
  <c r="AH26" i="22"/>
  <c r="N26" i="22"/>
  <c r="AO2" i="24"/>
  <c r="AL26" i="22"/>
  <c r="C26" i="22"/>
  <c r="C29" i="22"/>
  <c r="B29" i="22"/>
  <c r="AR26" i="22"/>
  <c r="AJ26" i="22"/>
  <c r="AR29" i="22"/>
  <c r="AJ29" i="22"/>
  <c r="AQ26" i="22"/>
  <c r="H26" i="22"/>
  <c r="P29" i="22"/>
  <c r="AP26" i="22"/>
  <c r="O26" i="22"/>
  <c r="G26" i="22"/>
  <c r="AO26" i="22"/>
  <c r="AG26" i="22"/>
  <c r="F26" i="22"/>
  <c r="AN26" i="22"/>
  <c r="AF26" i="22"/>
  <c r="U26" i="22"/>
  <c r="M26" i="22"/>
  <c r="E26" i="22"/>
  <c r="X2" i="24"/>
  <c r="P2" i="24"/>
  <c r="H2" i="24"/>
  <c r="I26" i="22"/>
  <c r="AI26" i="22"/>
  <c r="AI29" i="22"/>
  <c r="AM26" i="22"/>
  <c r="AE26" i="22"/>
  <c r="T26" i="22"/>
  <c r="L26" i="22"/>
  <c r="D26" i="22"/>
  <c r="G3" i="24"/>
  <c r="H3" i="24"/>
  <c r="I3" i="24"/>
  <c r="J3" i="24"/>
  <c r="K3" i="24"/>
  <c r="L3" i="24"/>
  <c r="M3" i="24"/>
  <c r="N3" i="24"/>
  <c r="O3" i="24"/>
  <c r="P3" i="24"/>
  <c r="Q3" i="24"/>
  <c r="R3" i="24"/>
  <c r="S3" i="24"/>
  <c r="T3" i="24"/>
  <c r="U3" i="24"/>
  <c r="V3" i="24"/>
  <c r="W3" i="24"/>
  <c r="X3" i="24"/>
  <c r="Y3" i="24"/>
  <c r="AJ3" i="24"/>
  <c r="AK3" i="24"/>
  <c r="AL3" i="24"/>
  <c r="AM3" i="24"/>
  <c r="AN3" i="24"/>
  <c r="AO3" i="24"/>
  <c r="AP3" i="24"/>
  <c r="AQ3" i="24"/>
  <c r="AR3" i="24"/>
  <c r="AS3" i="24"/>
  <c r="AT3" i="24"/>
  <c r="AU3" i="24"/>
  <c r="AV3" i="24"/>
  <c r="F3" i="24"/>
  <c r="D4" i="24"/>
  <c r="F4" i="24"/>
  <c r="G4" i="24"/>
  <c r="H4" i="24"/>
  <c r="I4" i="24"/>
  <c r="J4" i="24"/>
  <c r="K4" i="24"/>
  <c r="L4" i="24"/>
  <c r="M4" i="24"/>
  <c r="N4" i="24"/>
  <c r="O4" i="24"/>
  <c r="P4" i="24"/>
  <c r="Q4" i="24"/>
  <c r="R4" i="24"/>
  <c r="S4" i="24"/>
  <c r="T4" i="24"/>
  <c r="U4" i="24"/>
  <c r="V4" i="24"/>
  <c r="W4" i="24"/>
  <c r="X4" i="24"/>
  <c r="Y4" i="24"/>
  <c r="AJ4" i="24"/>
  <c r="AK4" i="24"/>
  <c r="AL4" i="24"/>
  <c r="AM4" i="24"/>
  <c r="AN4" i="24"/>
  <c r="AO4" i="24"/>
  <c r="AP4" i="24"/>
  <c r="AQ4" i="24"/>
  <c r="AR4" i="24"/>
  <c r="AS4" i="24"/>
  <c r="AT4" i="24"/>
  <c r="AU4" i="24"/>
  <c r="AV4" i="24"/>
  <c r="D3" i="24"/>
  <c r="D5" i="24"/>
  <c r="F5" i="24"/>
  <c r="G5" i="24"/>
  <c r="H5" i="24"/>
  <c r="I5" i="24"/>
  <c r="J5" i="24"/>
  <c r="K5" i="24"/>
  <c r="L5" i="24"/>
  <c r="M5" i="24"/>
  <c r="N5" i="24"/>
  <c r="O5" i="24"/>
  <c r="P5" i="24"/>
  <c r="Q5" i="24"/>
  <c r="R5" i="24"/>
  <c r="S5" i="24"/>
  <c r="T5" i="24"/>
  <c r="U5" i="24"/>
  <c r="V5" i="24"/>
  <c r="W5" i="24"/>
  <c r="X5" i="24"/>
  <c r="Y5" i="24"/>
  <c r="Z5" i="24"/>
  <c r="AA5" i="24"/>
  <c r="AB5" i="24"/>
  <c r="AC5" i="24"/>
  <c r="AD5" i="24"/>
  <c r="AE5" i="24"/>
  <c r="AF5" i="24"/>
  <c r="AG5" i="24"/>
  <c r="AH5" i="24"/>
  <c r="AI5" i="24"/>
  <c r="AJ5" i="24"/>
  <c r="AK5" i="24"/>
  <c r="AL5" i="24"/>
  <c r="AM5" i="24"/>
  <c r="AN5" i="24"/>
  <c r="AO5" i="24"/>
  <c r="AP5" i="24"/>
  <c r="AQ5" i="24"/>
  <c r="AR5" i="24"/>
  <c r="AS5" i="24"/>
  <c r="AT5" i="24"/>
  <c r="AU5" i="24"/>
  <c r="AV5" i="24"/>
  <c r="D6" i="24"/>
  <c r="F6" i="24"/>
  <c r="G6" i="24"/>
  <c r="H6" i="24"/>
  <c r="I6" i="24"/>
  <c r="J6" i="24"/>
  <c r="K6" i="24"/>
  <c r="L6" i="24"/>
  <c r="M6" i="24"/>
  <c r="N6" i="24"/>
  <c r="O6" i="24"/>
  <c r="P6" i="24"/>
  <c r="Q6" i="24"/>
  <c r="R6" i="24"/>
  <c r="S6" i="24"/>
  <c r="T6" i="24"/>
  <c r="U6" i="24"/>
  <c r="V6" i="24"/>
  <c r="W6" i="24"/>
  <c r="X6" i="24"/>
  <c r="Y6" i="24"/>
  <c r="AJ6" i="24"/>
  <c r="AK6" i="24"/>
  <c r="AL6" i="24"/>
  <c r="AM6" i="24"/>
  <c r="AN6" i="24"/>
  <c r="AO6" i="24"/>
  <c r="AP6" i="24"/>
  <c r="AQ6" i="24"/>
  <c r="AR6" i="24"/>
  <c r="AS6" i="24"/>
  <c r="AT6" i="24"/>
  <c r="AU6" i="24"/>
  <c r="AV6" i="24"/>
  <c r="D7" i="24"/>
  <c r="F7" i="24"/>
  <c r="G7" i="24"/>
  <c r="H7" i="24"/>
  <c r="I7" i="24"/>
  <c r="J7" i="24"/>
  <c r="K7" i="24"/>
  <c r="L7" i="24"/>
  <c r="M7" i="24"/>
  <c r="N7" i="24"/>
  <c r="O7" i="24"/>
  <c r="P7" i="24"/>
  <c r="Q7" i="24"/>
  <c r="R7" i="24"/>
  <c r="S7" i="24"/>
  <c r="T7" i="24"/>
  <c r="U7" i="24"/>
  <c r="V7" i="24"/>
  <c r="W7" i="24"/>
  <c r="X7" i="24"/>
  <c r="Y7" i="24"/>
  <c r="Z7" i="24"/>
  <c r="AA7" i="24"/>
  <c r="AB7" i="24"/>
  <c r="AC7" i="24"/>
  <c r="AD7" i="24"/>
  <c r="AE7" i="24"/>
  <c r="AF7" i="24"/>
  <c r="AG7" i="24"/>
  <c r="AH7" i="24"/>
  <c r="AI7" i="24"/>
  <c r="AJ7" i="24"/>
  <c r="AK7" i="24"/>
  <c r="AL7" i="24"/>
  <c r="AM7" i="24"/>
  <c r="AN7" i="24"/>
  <c r="AO7" i="24"/>
  <c r="AP7" i="24"/>
  <c r="AQ7" i="24"/>
  <c r="AR7" i="24"/>
  <c r="AS7" i="24"/>
  <c r="AT7" i="24"/>
  <c r="AU7" i="24"/>
  <c r="AV7" i="24"/>
  <c r="F1" i="24"/>
  <c r="G1" i="24"/>
  <c r="H1" i="24"/>
  <c r="I1" i="24"/>
  <c r="J1" i="24"/>
  <c r="K1" i="24"/>
  <c r="L1" i="24"/>
  <c r="M1" i="24"/>
  <c r="N1" i="24"/>
  <c r="O1" i="24"/>
  <c r="P1" i="24"/>
  <c r="Q1" i="24"/>
  <c r="R1" i="24"/>
  <c r="S1" i="24"/>
  <c r="T1" i="24"/>
  <c r="U1" i="24"/>
  <c r="V1" i="24"/>
  <c r="W1" i="24"/>
  <c r="X1" i="24"/>
  <c r="Y1" i="24"/>
  <c r="Z1" i="24"/>
  <c r="AA1" i="24"/>
  <c r="AB1" i="24"/>
  <c r="AC1" i="24"/>
  <c r="AD1" i="24"/>
  <c r="AE1" i="24"/>
  <c r="AF1" i="24"/>
  <c r="AG1" i="24"/>
  <c r="AH1" i="24"/>
  <c r="AI1" i="24"/>
  <c r="AJ1" i="24"/>
  <c r="AK1" i="24"/>
  <c r="AL1" i="24"/>
  <c r="AM1" i="24"/>
  <c r="AN1" i="24"/>
  <c r="AO1" i="24"/>
  <c r="AP1" i="24"/>
  <c r="AQ1" i="24"/>
  <c r="AR1" i="24"/>
  <c r="AS1" i="24"/>
  <c r="AT1" i="24"/>
  <c r="AU1" i="24"/>
  <c r="AV1" i="24"/>
  <c r="V23" i="22"/>
  <c r="Z6" i="24" s="1"/>
  <c r="V20" i="22"/>
  <c r="V21" i="22"/>
  <c r="Z4" i="24" s="1"/>
  <c r="W20" i="22" l="1"/>
  <c r="V19" i="22"/>
  <c r="X20" i="22"/>
  <c r="AA3" i="24"/>
  <c r="Z3" i="24"/>
  <c r="W21" i="22"/>
  <c r="W23" i="22"/>
  <c r="V29" i="22" l="1"/>
  <c r="V26" i="22"/>
  <c r="Z2" i="24"/>
  <c r="W19" i="22"/>
  <c r="X23" i="22"/>
  <c r="AA6" i="24"/>
  <c r="X21" i="22"/>
  <c r="X19" i="22" s="1"/>
  <c r="AA4" i="24"/>
  <c r="Y20" i="22"/>
  <c r="AB3" i="24"/>
  <c r="H174" i="20"/>
  <c r="I174" i="20"/>
  <c r="J174" i="20"/>
  <c r="K174" i="20"/>
  <c r="L174" i="20"/>
  <c r="M174" i="20"/>
  <c r="N174" i="20"/>
  <c r="O174" i="20"/>
  <c r="P174" i="20"/>
  <c r="Q174" i="20"/>
  <c r="R174" i="20"/>
  <c r="S174" i="20"/>
  <c r="T174" i="20"/>
  <c r="U174" i="20"/>
  <c r="V174" i="20"/>
  <c r="W174" i="20"/>
  <c r="X174" i="20"/>
  <c r="Y174" i="20"/>
  <c r="Z174" i="20"/>
  <c r="AA174" i="20"/>
  <c r="AB174" i="20"/>
  <c r="AC174" i="20"/>
  <c r="AD174" i="20"/>
  <c r="AE174" i="20"/>
  <c r="AF174" i="20"/>
  <c r="AG174" i="20"/>
  <c r="AH174" i="20"/>
  <c r="AI174" i="20"/>
  <c r="AJ174" i="20"/>
  <c r="AK174" i="20"/>
  <c r="AL174" i="20"/>
  <c r="AM174" i="20"/>
  <c r="AN174" i="20"/>
  <c r="AO174" i="20"/>
  <c r="AP174" i="20"/>
  <c r="AQ174" i="20"/>
  <c r="AR174" i="20"/>
  <c r="AS174" i="20"/>
  <c r="AT174" i="20"/>
  <c r="AU174" i="20"/>
  <c r="AV174" i="20"/>
  <c r="AW174" i="20"/>
  <c r="G174" i="20"/>
  <c r="X29" i="22" l="1"/>
  <c r="X26" i="22"/>
  <c r="AB2" i="24"/>
  <c r="W26" i="22"/>
  <c r="W29" i="22"/>
  <c r="AA2" i="24"/>
  <c r="Z20" i="22"/>
  <c r="AC3" i="24"/>
  <c r="Y21" i="22"/>
  <c r="AB4" i="24"/>
  <c r="Y23" i="22"/>
  <c r="Y19" i="22" s="1"/>
  <c r="AB6" i="24"/>
  <c r="Y29" i="22" l="1"/>
  <c r="Y26" i="22"/>
  <c r="AC2" i="24"/>
  <c r="Z23" i="22"/>
  <c r="AA23" i="22" s="1"/>
  <c r="AB23" i="22" s="1"/>
  <c r="AC23" i="22" s="1"/>
  <c r="AD23" i="22" s="1"/>
  <c r="AC6" i="24"/>
  <c r="AC4" i="24"/>
  <c r="Z21" i="22"/>
  <c r="Z19" i="22" s="1"/>
  <c r="AA20" i="22"/>
  <c r="AD3" i="24"/>
  <c r="B31" i="18"/>
  <c r="C31" i="18"/>
  <c r="C153" i="18" s="1"/>
  <c r="D31" i="18"/>
  <c r="D153" i="18" s="1"/>
  <c r="E31" i="18"/>
  <c r="A31" i="18"/>
  <c r="A153" i="18"/>
  <c r="B153" i="18"/>
  <c r="E153" i="18"/>
  <c r="H52" i="18"/>
  <c r="H174" i="18" s="1"/>
  <c r="H235" i="18" s="1"/>
  <c r="I52" i="18"/>
  <c r="I174" i="18" s="1"/>
  <c r="I235" i="18" s="1"/>
  <c r="K52" i="18"/>
  <c r="K174" i="18" s="1"/>
  <c r="K235" i="18" s="1"/>
  <c r="N52" i="18"/>
  <c r="N174" i="18" s="1"/>
  <c r="N235" i="18" s="1"/>
  <c r="O52" i="18"/>
  <c r="O174" i="18" s="1"/>
  <c r="O235" i="18" s="1"/>
  <c r="P52" i="18"/>
  <c r="P174" i="18" s="1"/>
  <c r="P235" i="18" s="1"/>
  <c r="V52" i="18"/>
  <c r="V174" i="18" s="1"/>
  <c r="V235" i="18" s="1"/>
  <c r="W52" i="18"/>
  <c r="W174" i="18" s="1"/>
  <c r="W235" i="18" s="1"/>
  <c r="X52" i="18"/>
  <c r="X174" i="18" s="1"/>
  <c r="X235" i="18" s="1"/>
  <c r="AA52" i="18"/>
  <c r="AA174" i="18" s="1"/>
  <c r="AA235" i="18" s="1"/>
  <c r="AB52" i="18"/>
  <c r="AB174" i="18" s="1"/>
  <c r="AB235" i="18" s="1"/>
  <c r="AH52" i="18"/>
  <c r="AH174" i="18" s="1"/>
  <c r="AH235" i="18" s="1"/>
  <c r="AJ52" i="18"/>
  <c r="AJ174" i="18" s="1"/>
  <c r="AJ235" i="18" s="1"/>
  <c r="AK52" i="18"/>
  <c r="AK174" i="18" s="1"/>
  <c r="AK235" i="18" s="1"/>
  <c r="AL52" i="18"/>
  <c r="AL174" i="18" s="1"/>
  <c r="AL235" i="18" s="1"/>
  <c r="AM52" i="18"/>
  <c r="AM174" i="18" s="1"/>
  <c r="AM235" i="18" s="1"/>
  <c r="AN52" i="18"/>
  <c r="AN174" i="18" s="1"/>
  <c r="AN235" i="18" s="1"/>
  <c r="AO52" i="18"/>
  <c r="AO174" i="18" s="1"/>
  <c r="AO235" i="18" s="1"/>
  <c r="AP52" i="18"/>
  <c r="AP174" i="18" s="1"/>
  <c r="AP235" i="18" s="1"/>
  <c r="AQ52" i="18"/>
  <c r="AQ174" i="18" s="1"/>
  <c r="AQ235" i="18" s="1"/>
  <c r="AR52" i="18"/>
  <c r="AR174" i="18" s="1"/>
  <c r="AR235" i="18" s="1"/>
  <c r="AS52" i="18"/>
  <c r="AS174" i="18" s="1"/>
  <c r="AS235" i="18" s="1"/>
  <c r="AT52" i="18"/>
  <c r="AT174" i="18" s="1"/>
  <c r="AT235" i="18" s="1"/>
  <c r="AU52" i="18"/>
  <c r="AU174" i="18" s="1"/>
  <c r="AU235" i="18" s="1"/>
  <c r="AV52" i="18"/>
  <c r="AV174" i="18" s="1"/>
  <c r="AV235" i="18" s="1"/>
  <c r="AW52" i="18"/>
  <c r="AW174" i="18" s="1"/>
  <c r="AW235" i="18" s="1"/>
  <c r="H53" i="18"/>
  <c r="H175" i="18" s="1"/>
  <c r="H236" i="18" s="1"/>
  <c r="I53" i="18"/>
  <c r="I175" i="18" s="1"/>
  <c r="I236" i="18" s="1"/>
  <c r="K53" i="18"/>
  <c r="K175" i="18" s="1"/>
  <c r="K236" i="18" s="1"/>
  <c r="N53" i="18"/>
  <c r="N175" i="18" s="1"/>
  <c r="N236" i="18" s="1"/>
  <c r="O53" i="18"/>
  <c r="O175" i="18" s="1"/>
  <c r="O236" i="18" s="1"/>
  <c r="P53" i="18"/>
  <c r="P175" i="18" s="1"/>
  <c r="P236" i="18" s="1"/>
  <c r="V53" i="18"/>
  <c r="V175" i="18" s="1"/>
  <c r="V236" i="18" s="1"/>
  <c r="W53" i="18"/>
  <c r="W175" i="18" s="1"/>
  <c r="W236" i="18" s="1"/>
  <c r="X53" i="18"/>
  <c r="X175" i="18" s="1"/>
  <c r="X236" i="18" s="1"/>
  <c r="AA53" i="18"/>
  <c r="AA175" i="18" s="1"/>
  <c r="AA236" i="18" s="1"/>
  <c r="AB53" i="18"/>
  <c r="AB175" i="18" s="1"/>
  <c r="AB236" i="18" s="1"/>
  <c r="AH53" i="18"/>
  <c r="AH175" i="18" s="1"/>
  <c r="AH236" i="18" s="1"/>
  <c r="AJ53" i="18"/>
  <c r="AJ175" i="18" s="1"/>
  <c r="AJ236" i="18" s="1"/>
  <c r="AK53" i="18"/>
  <c r="AK175" i="18" s="1"/>
  <c r="AK236" i="18" s="1"/>
  <c r="AL53" i="18"/>
  <c r="AL175" i="18" s="1"/>
  <c r="AL236" i="18" s="1"/>
  <c r="AM53" i="18"/>
  <c r="AM175" i="18" s="1"/>
  <c r="AM236" i="18" s="1"/>
  <c r="AN53" i="18"/>
  <c r="AN175" i="18" s="1"/>
  <c r="AN236" i="18" s="1"/>
  <c r="AO53" i="18"/>
  <c r="AO175" i="18" s="1"/>
  <c r="AO236" i="18" s="1"/>
  <c r="AP53" i="18"/>
  <c r="AP175" i="18" s="1"/>
  <c r="AP236" i="18" s="1"/>
  <c r="AQ53" i="18"/>
  <c r="AQ175" i="18" s="1"/>
  <c r="AQ236" i="18" s="1"/>
  <c r="AR53" i="18"/>
  <c r="AR175" i="18" s="1"/>
  <c r="AR236" i="18" s="1"/>
  <c r="AS53" i="18"/>
  <c r="AS175" i="18" s="1"/>
  <c r="AS236" i="18" s="1"/>
  <c r="AT53" i="18"/>
  <c r="AT175" i="18" s="1"/>
  <c r="AT236" i="18" s="1"/>
  <c r="AU53" i="18"/>
  <c r="AU175" i="18" s="1"/>
  <c r="AU236" i="18" s="1"/>
  <c r="AV53" i="18"/>
  <c r="AV175" i="18" s="1"/>
  <c r="AV236" i="18" s="1"/>
  <c r="AW53" i="18"/>
  <c r="AW175" i="18" s="1"/>
  <c r="AW236" i="18" s="1"/>
  <c r="H54" i="18"/>
  <c r="H176" i="18" s="1"/>
  <c r="H237" i="18" s="1"/>
  <c r="I54" i="18"/>
  <c r="I176" i="18" s="1"/>
  <c r="I237" i="18" s="1"/>
  <c r="K54" i="18"/>
  <c r="K176" i="18" s="1"/>
  <c r="K237" i="18" s="1"/>
  <c r="N54" i="18"/>
  <c r="N176" i="18" s="1"/>
  <c r="N237" i="18" s="1"/>
  <c r="O54" i="18"/>
  <c r="O176" i="18" s="1"/>
  <c r="O237" i="18" s="1"/>
  <c r="P54" i="18"/>
  <c r="P176" i="18" s="1"/>
  <c r="P237" i="18" s="1"/>
  <c r="V54" i="18"/>
  <c r="V176" i="18" s="1"/>
  <c r="V237" i="18" s="1"/>
  <c r="W54" i="18"/>
  <c r="W176" i="18" s="1"/>
  <c r="W237" i="18" s="1"/>
  <c r="X54" i="18"/>
  <c r="X176" i="18" s="1"/>
  <c r="X237" i="18" s="1"/>
  <c r="AA54" i="18"/>
  <c r="AA176" i="18" s="1"/>
  <c r="AA237" i="18" s="1"/>
  <c r="AB54" i="18"/>
  <c r="AB176" i="18" s="1"/>
  <c r="AB237" i="18" s="1"/>
  <c r="AH54" i="18"/>
  <c r="AH176" i="18" s="1"/>
  <c r="AH237" i="18" s="1"/>
  <c r="AJ54" i="18"/>
  <c r="AJ176" i="18" s="1"/>
  <c r="AJ237" i="18" s="1"/>
  <c r="AK54" i="18"/>
  <c r="AK176" i="18" s="1"/>
  <c r="AK237" i="18" s="1"/>
  <c r="AL54" i="18"/>
  <c r="AL176" i="18" s="1"/>
  <c r="AL237" i="18" s="1"/>
  <c r="AM54" i="18"/>
  <c r="AM176" i="18" s="1"/>
  <c r="AM237" i="18" s="1"/>
  <c r="AN54" i="18"/>
  <c r="AN176" i="18" s="1"/>
  <c r="AN237" i="18" s="1"/>
  <c r="AO54" i="18"/>
  <c r="AO176" i="18" s="1"/>
  <c r="AO237" i="18" s="1"/>
  <c r="AP54" i="18"/>
  <c r="AP176" i="18" s="1"/>
  <c r="AP237" i="18" s="1"/>
  <c r="AQ54" i="18"/>
  <c r="AQ176" i="18" s="1"/>
  <c r="AQ237" i="18" s="1"/>
  <c r="AR54" i="18"/>
  <c r="AR176" i="18" s="1"/>
  <c r="AR237" i="18" s="1"/>
  <c r="AS54" i="18"/>
  <c r="AS176" i="18" s="1"/>
  <c r="AS237" i="18" s="1"/>
  <c r="AT54" i="18"/>
  <c r="AT176" i="18" s="1"/>
  <c r="AT237" i="18" s="1"/>
  <c r="AU54" i="18"/>
  <c r="AU176" i="18" s="1"/>
  <c r="AU237" i="18" s="1"/>
  <c r="AV54" i="18"/>
  <c r="AV176" i="18" s="1"/>
  <c r="AV237" i="18" s="1"/>
  <c r="AW54" i="18"/>
  <c r="AW176" i="18" s="1"/>
  <c r="AW237" i="18" s="1"/>
  <c r="H55" i="18"/>
  <c r="H177" i="18" s="1"/>
  <c r="H238" i="18" s="1"/>
  <c r="I55" i="18"/>
  <c r="I177" i="18" s="1"/>
  <c r="I238" i="18" s="1"/>
  <c r="K55" i="18"/>
  <c r="K177" i="18" s="1"/>
  <c r="K238" i="18" s="1"/>
  <c r="N55" i="18"/>
  <c r="N177" i="18" s="1"/>
  <c r="N238" i="18" s="1"/>
  <c r="O55" i="18"/>
  <c r="O177" i="18" s="1"/>
  <c r="O238" i="18" s="1"/>
  <c r="P55" i="18"/>
  <c r="P177" i="18" s="1"/>
  <c r="P238" i="18" s="1"/>
  <c r="V55" i="18"/>
  <c r="V177" i="18" s="1"/>
  <c r="V238" i="18" s="1"/>
  <c r="W55" i="18"/>
  <c r="W177" i="18" s="1"/>
  <c r="W238" i="18" s="1"/>
  <c r="X55" i="18"/>
  <c r="X177" i="18" s="1"/>
  <c r="X238" i="18" s="1"/>
  <c r="AA55" i="18"/>
  <c r="AA177" i="18" s="1"/>
  <c r="AA238" i="18" s="1"/>
  <c r="AB55" i="18"/>
  <c r="AB177" i="18" s="1"/>
  <c r="AB238" i="18" s="1"/>
  <c r="AH55" i="18"/>
  <c r="AH177" i="18" s="1"/>
  <c r="AH238" i="18" s="1"/>
  <c r="AJ55" i="18"/>
  <c r="AJ177" i="18" s="1"/>
  <c r="AJ238" i="18" s="1"/>
  <c r="AK55" i="18"/>
  <c r="AK177" i="18" s="1"/>
  <c r="AK238" i="18" s="1"/>
  <c r="AL55" i="18"/>
  <c r="AL177" i="18" s="1"/>
  <c r="AL238" i="18" s="1"/>
  <c r="AM55" i="18"/>
  <c r="AM177" i="18" s="1"/>
  <c r="AM238" i="18" s="1"/>
  <c r="AN55" i="18"/>
  <c r="AN177" i="18" s="1"/>
  <c r="AN238" i="18" s="1"/>
  <c r="AO55" i="18"/>
  <c r="AO177" i="18" s="1"/>
  <c r="AO238" i="18" s="1"/>
  <c r="AP55" i="18"/>
  <c r="AP177" i="18" s="1"/>
  <c r="AP238" i="18" s="1"/>
  <c r="AQ55" i="18"/>
  <c r="AQ177" i="18" s="1"/>
  <c r="AQ238" i="18" s="1"/>
  <c r="AR55" i="18"/>
  <c r="AR177" i="18" s="1"/>
  <c r="AR238" i="18" s="1"/>
  <c r="AS55" i="18"/>
  <c r="AS177" i="18" s="1"/>
  <c r="AS238" i="18" s="1"/>
  <c r="AT55" i="18"/>
  <c r="AT177" i="18" s="1"/>
  <c r="AT238" i="18" s="1"/>
  <c r="AU55" i="18"/>
  <c r="AU177" i="18" s="1"/>
  <c r="AU238" i="18" s="1"/>
  <c r="AV55" i="18"/>
  <c r="AV177" i="18" s="1"/>
  <c r="AV238" i="18" s="1"/>
  <c r="AW55" i="18"/>
  <c r="AW177" i="18" s="1"/>
  <c r="AW238" i="18" s="1"/>
  <c r="H56" i="18"/>
  <c r="H178" i="18" s="1"/>
  <c r="H239" i="18" s="1"/>
  <c r="I56" i="18"/>
  <c r="I178" i="18" s="1"/>
  <c r="I239" i="18" s="1"/>
  <c r="K56" i="18"/>
  <c r="K178" i="18" s="1"/>
  <c r="K239" i="18" s="1"/>
  <c r="N56" i="18"/>
  <c r="N178" i="18" s="1"/>
  <c r="N239" i="18" s="1"/>
  <c r="O56" i="18"/>
  <c r="O178" i="18" s="1"/>
  <c r="O239" i="18" s="1"/>
  <c r="P56" i="18"/>
  <c r="P178" i="18" s="1"/>
  <c r="P239" i="18" s="1"/>
  <c r="V56" i="18"/>
  <c r="V178" i="18" s="1"/>
  <c r="V239" i="18" s="1"/>
  <c r="W56" i="18"/>
  <c r="W178" i="18" s="1"/>
  <c r="W239" i="18" s="1"/>
  <c r="X56" i="18"/>
  <c r="X178" i="18" s="1"/>
  <c r="X239" i="18" s="1"/>
  <c r="AA56" i="18"/>
  <c r="AA178" i="18" s="1"/>
  <c r="AA239" i="18" s="1"/>
  <c r="AB56" i="18"/>
  <c r="AB178" i="18" s="1"/>
  <c r="AB239" i="18" s="1"/>
  <c r="AH56" i="18"/>
  <c r="AH178" i="18" s="1"/>
  <c r="AH239" i="18" s="1"/>
  <c r="AJ56" i="18"/>
  <c r="AJ178" i="18" s="1"/>
  <c r="AJ239" i="18" s="1"/>
  <c r="AK56" i="18"/>
  <c r="AK178" i="18" s="1"/>
  <c r="AK239" i="18" s="1"/>
  <c r="AL56" i="18"/>
  <c r="AL178" i="18" s="1"/>
  <c r="AL239" i="18" s="1"/>
  <c r="AM56" i="18"/>
  <c r="AM178" i="18" s="1"/>
  <c r="AM239" i="18" s="1"/>
  <c r="AN56" i="18"/>
  <c r="AN178" i="18" s="1"/>
  <c r="AN239" i="18" s="1"/>
  <c r="AO56" i="18"/>
  <c r="AO178" i="18" s="1"/>
  <c r="AO239" i="18" s="1"/>
  <c r="AP56" i="18"/>
  <c r="AP178" i="18" s="1"/>
  <c r="AP239" i="18" s="1"/>
  <c r="AQ56" i="18"/>
  <c r="AQ178" i="18" s="1"/>
  <c r="AQ239" i="18" s="1"/>
  <c r="AR56" i="18"/>
  <c r="AR178" i="18" s="1"/>
  <c r="AR239" i="18" s="1"/>
  <c r="AS56" i="18"/>
  <c r="AS178" i="18" s="1"/>
  <c r="AS239" i="18" s="1"/>
  <c r="AT56" i="18"/>
  <c r="AT178" i="18" s="1"/>
  <c r="AT239" i="18" s="1"/>
  <c r="AU56" i="18"/>
  <c r="AU178" i="18" s="1"/>
  <c r="AU239" i="18" s="1"/>
  <c r="AV56" i="18"/>
  <c r="AV178" i="18" s="1"/>
  <c r="AV239" i="18" s="1"/>
  <c r="AW56" i="18"/>
  <c r="AW178" i="18" s="1"/>
  <c r="AW239" i="18" s="1"/>
  <c r="H57" i="18"/>
  <c r="H179" i="18" s="1"/>
  <c r="H240" i="18" s="1"/>
  <c r="I57" i="18"/>
  <c r="I179" i="18" s="1"/>
  <c r="I240" i="18" s="1"/>
  <c r="K57" i="18"/>
  <c r="K179" i="18" s="1"/>
  <c r="K240" i="18" s="1"/>
  <c r="N57" i="18"/>
  <c r="N179" i="18" s="1"/>
  <c r="N240" i="18" s="1"/>
  <c r="O57" i="18"/>
  <c r="O179" i="18" s="1"/>
  <c r="O240" i="18" s="1"/>
  <c r="P57" i="18"/>
  <c r="P179" i="18" s="1"/>
  <c r="P240" i="18" s="1"/>
  <c r="V57" i="18"/>
  <c r="V179" i="18" s="1"/>
  <c r="V240" i="18" s="1"/>
  <c r="W57" i="18"/>
  <c r="W179" i="18" s="1"/>
  <c r="W240" i="18" s="1"/>
  <c r="X57" i="18"/>
  <c r="X179" i="18" s="1"/>
  <c r="X240" i="18" s="1"/>
  <c r="AA57" i="18"/>
  <c r="AA179" i="18" s="1"/>
  <c r="AA240" i="18" s="1"/>
  <c r="AB57" i="18"/>
  <c r="AB179" i="18" s="1"/>
  <c r="AB240" i="18" s="1"/>
  <c r="AH57" i="18"/>
  <c r="AH179" i="18" s="1"/>
  <c r="AH240" i="18" s="1"/>
  <c r="AJ57" i="18"/>
  <c r="AJ179" i="18" s="1"/>
  <c r="AJ240" i="18" s="1"/>
  <c r="AK57" i="18"/>
  <c r="AK179" i="18" s="1"/>
  <c r="AK240" i="18" s="1"/>
  <c r="AL57" i="18"/>
  <c r="AL179" i="18" s="1"/>
  <c r="AL240" i="18" s="1"/>
  <c r="AM57" i="18"/>
  <c r="AM179" i="18" s="1"/>
  <c r="AM240" i="18" s="1"/>
  <c r="AN57" i="18"/>
  <c r="AN179" i="18" s="1"/>
  <c r="AN240" i="18" s="1"/>
  <c r="AO57" i="18"/>
  <c r="AO179" i="18" s="1"/>
  <c r="AO240" i="18" s="1"/>
  <c r="AP57" i="18"/>
  <c r="AP179" i="18" s="1"/>
  <c r="AP240" i="18" s="1"/>
  <c r="AQ57" i="18"/>
  <c r="AQ179" i="18" s="1"/>
  <c r="AQ240" i="18" s="1"/>
  <c r="AR57" i="18"/>
  <c r="AR179" i="18" s="1"/>
  <c r="AR240" i="18" s="1"/>
  <c r="AS57" i="18"/>
  <c r="AS179" i="18" s="1"/>
  <c r="AS240" i="18" s="1"/>
  <c r="AT57" i="18"/>
  <c r="AT179" i="18" s="1"/>
  <c r="AT240" i="18" s="1"/>
  <c r="AU57" i="18"/>
  <c r="AU179" i="18" s="1"/>
  <c r="AU240" i="18" s="1"/>
  <c r="AV57" i="18"/>
  <c r="AV179" i="18" s="1"/>
  <c r="AV240" i="18" s="1"/>
  <c r="AW57" i="18"/>
  <c r="AW179" i="18" s="1"/>
  <c r="AW240" i="18" s="1"/>
  <c r="H58" i="18"/>
  <c r="H180" i="18" s="1"/>
  <c r="H241" i="18" s="1"/>
  <c r="I58" i="18"/>
  <c r="I180" i="18" s="1"/>
  <c r="I241" i="18" s="1"/>
  <c r="K58" i="18"/>
  <c r="K180" i="18" s="1"/>
  <c r="K241" i="18" s="1"/>
  <c r="N58" i="18"/>
  <c r="N180" i="18" s="1"/>
  <c r="N241" i="18" s="1"/>
  <c r="O58" i="18"/>
  <c r="O180" i="18" s="1"/>
  <c r="O241" i="18" s="1"/>
  <c r="P58" i="18"/>
  <c r="P180" i="18" s="1"/>
  <c r="P241" i="18" s="1"/>
  <c r="V58" i="18"/>
  <c r="V180" i="18" s="1"/>
  <c r="V241" i="18" s="1"/>
  <c r="W58" i="18"/>
  <c r="W180" i="18" s="1"/>
  <c r="W241" i="18" s="1"/>
  <c r="X58" i="18"/>
  <c r="X180" i="18" s="1"/>
  <c r="X241" i="18" s="1"/>
  <c r="AA58" i="18"/>
  <c r="AA180" i="18" s="1"/>
  <c r="AA241" i="18" s="1"/>
  <c r="AB58" i="18"/>
  <c r="AB180" i="18" s="1"/>
  <c r="AB241" i="18" s="1"/>
  <c r="AH58" i="18"/>
  <c r="AH180" i="18" s="1"/>
  <c r="AH241" i="18" s="1"/>
  <c r="AJ58" i="18"/>
  <c r="AJ180" i="18" s="1"/>
  <c r="AJ241" i="18" s="1"/>
  <c r="AK58" i="18"/>
  <c r="AK180" i="18" s="1"/>
  <c r="AK241" i="18" s="1"/>
  <c r="AL58" i="18"/>
  <c r="AL180" i="18" s="1"/>
  <c r="AL241" i="18" s="1"/>
  <c r="AM58" i="18"/>
  <c r="AM180" i="18" s="1"/>
  <c r="AM241" i="18" s="1"/>
  <c r="AN58" i="18"/>
  <c r="AN180" i="18" s="1"/>
  <c r="AN241" i="18" s="1"/>
  <c r="AO58" i="18"/>
  <c r="AO180" i="18" s="1"/>
  <c r="AO241" i="18" s="1"/>
  <c r="AP58" i="18"/>
  <c r="AP180" i="18" s="1"/>
  <c r="AP241" i="18" s="1"/>
  <c r="AQ58" i="18"/>
  <c r="AQ180" i="18" s="1"/>
  <c r="AQ241" i="18" s="1"/>
  <c r="AR58" i="18"/>
  <c r="AR180" i="18" s="1"/>
  <c r="AR241" i="18" s="1"/>
  <c r="AS58" i="18"/>
  <c r="AS180" i="18" s="1"/>
  <c r="AS241" i="18" s="1"/>
  <c r="AT58" i="18"/>
  <c r="AT180" i="18" s="1"/>
  <c r="AT241" i="18" s="1"/>
  <c r="AU58" i="18"/>
  <c r="AU180" i="18" s="1"/>
  <c r="AU241" i="18" s="1"/>
  <c r="AV58" i="18"/>
  <c r="AV180" i="18" s="1"/>
  <c r="AV241" i="18" s="1"/>
  <c r="AW58" i="18"/>
  <c r="AW180" i="18" s="1"/>
  <c r="AW241" i="18" s="1"/>
  <c r="H59" i="18"/>
  <c r="H181" i="18" s="1"/>
  <c r="H242" i="18" s="1"/>
  <c r="I59" i="18"/>
  <c r="I181" i="18" s="1"/>
  <c r="I242" i="18" s="1"/>
  <c r="K59" i="18"/>
  <c r="K181" i="18" s="1"/>
  <c r="K242" i="18" s="1"/>
  <c r="N59" i="18"/>
  <c r="N181" i="18" s="1"/>
  <c r="N242" i="18" s="1"/>
  <c r="O59" i="18"/>
  <c r="O181" i="18" s="1"/>
  <c r="O242" i="18" s="1"/>
  <c r="P59" i="18"/>
  <c r="P181" i="18" s="1"/>
  <c r="P242" i="18" s="1"/>
  <c r="V59" i="18"/>
  <c r="V181" i="18" s="1"/>
  <c r="V242" i="18" s="1"/>
  <c r="W59" i="18"/>
  <c r="W181" i="18" s="1"/>
  <c r="W242" i="18" s="1"/>
  <c r="X59" i="18"/>
  <c r="X181" i="18" s="1"/>
  <c r="X242" i="18" s="1"/>
  <c r="AA59" i="18"/>
  <c r="AA181" i="18" s="1"/>
  <c r="AA242" i="18" s="1"/>
  <c r="AB59" i="18"/>
  <c r="AB181" i="18" s="1"/>
  <c r="AB242" i="18" s="1"/>
  <c r="AH59" i="18"/>
  <c r="AH181" i="18" s="1"/>
  <c r="AH242" i="18" s="1"/>
  <c r="AJ59" i="18"/>
  <c r="AJ181" i="18" s="1"/>
  <c r="AJ242" i="18" s="1"/>
  <c r="AK59" i="18"/>
  <c r="AK181" i="18" s="1"/>
  <c r="AK242" i="18" s="1"/>
  <c r="AL59" i="18"/>
  <c r="AL181" i="18" s="1"/>
  <c r="AL242" i="18" s="1"/>
  <c r="AM59" i="18"/>
  <c r="AM181" i="18" s="1"/>
  <c r="AM242" i="18" s="1"/>
  <c r="AN59" i="18"/>
  <c r="AN181" i="18" s="1"/>
  <c r="AN242" i="18" s="1"/>
  <c r="AO59" i="18"/>
  <c r="AO181" i="18" s="1"/>
  <c r="AO242" i="18" s="1"/>
  <c r="AP59" i="18"/>
  <c r="AP181" i="18" s="1"/>
  <c r="AP242" i="18" s="1"/>
  <c r="AQ59" i="18"/>
  <c r="AQ181" i="18" s="1"/>
  <c r="AQ242" i="18" s="1"/>
  <c r="AR59" i="18"/>
  <c r="AR181" i="18" s="1"/>
  <c r="AR242" i="18" s="1"/>
  <c r="AS59" i="18"/>
  <c r="AS181" i="18" s="1"/>
  <c r="AS242" i="18" s="1"/>
  <c r="AT59" i="18"/>
  <c r="AT181" i="18" s="1"/>
  <c r="AT242" i="18" s="1"/>
  <c r="AU59" i="18"/>
  <c r="AU181" i="18" s="1"/>
  <c r="AU242" i="18" s="1"/>
  <c r="AV59" i="18"/>
  <c r="AV181" i="18" s="1"/>
  <c r="AV242" i="18" s="1"/>
  <c r="AW59" i="18"/>
  <c r="AW181" i="18" s="1"/>
  <c r="AW242" i="18" s="1"/>
  <c r="H60" i="18"/>
  <c r="H182" i="18" s="1"/>
  <c r="H243" i="18" s="1"/>
  <c r="I60" i="18"/>
  <c r="I182" i="18" s="1"/>
  <c r="I243" i="18" s="1"/>
  <c r="J60" i="18"/>
  <c r="J182" i="18" s="1"/>
  <c r="J243" i="18" s="1"/>
  <c r="K60" i="18"/>
  <c r="K182" i="18" s="1"/>
  <c r="K243" i="18" s="1"/>
  <c r="L60" i="18"/>
  <c r="L182" i="18" s="1"/>
  <c r="L243" i="18" s="1"/>
  <c r="M60" i="18"/>
  <c r="M182" i="18" s="1"/>
  <c r="M243" i="18" s="1"/>
  <c r="N60" i="18"/>
  <c r="N182" i="18" s="1"/>
  <c r="N243" i="18" s="1"/>
  <c r="O60" i="18"/>
  <c r="O182" i="18" s="1"/>
  <c r="O243" i="18" s="1"/>
  <c r="P60" i="18"/>
  <c r="P182" i="18" s="1"/>
  <c r="P243" i="18" s="1"/>
  <c r="Q60" i="18"/>
  <c r="Q182" i="18" s="1"/>
  <c r="Q243" i="18" s="1"/>
  <c r="R60" i="18"/>
  <c r="R182" i="18" s="1"/>
  <c r="R243" i="18" s="1"/>
  <c r="S60" i="18"/>
  <c r="S182" i="18" s="1"/>
  <c r="S243" i="18" s="1"/>
  <c r="T60" i="18"/>
  <c r="T182" i="18" s="1"/>
  <c r="T243" i="18" s="1"/>
  <c r="U60" i="18"/>
  <c r="U182" i="18" s="1"/>
  <c r="U243" i="18" s="1"/>
  <c r="V60" i="18"/>
  <c r="V182" i="18" s="1"/>
  <c r="V243" i="18" s="1"/>
  <c r="W60" i="18"/>
  <c r="W182" i="18" s="1"/>
  <c r="W243" i="18" s="1"/>
  <c r="X60" i="18"/>
  <c r="X182" i="18" s="1"/>
  <c r="X243" i="18" s="1"/>
  <c r="Y60" i="18"/>
  <c r="Y182" i="18" s="1"/>
  <c r="Y243" i="18" s="1"/>
  <c r="Z60" i="18"/>
  <c r="Z182" i="18" s="1"/>
  <c r="Z243" i="18" s="1"/>
  <c r="AA60" i="18"/>
  <c r="AA182" i="18" s="1"/>
  <c r="AA243" i="18" s="1"/>
  <c r="AB60" i="18"/>
  <c r="AB182" i="18" s="1"/>
  <c r="AB243" i="18" s="1"/>
  <c r="AC60" i="18"/>
  <c r="AC182" i="18" s="1"/>
  <c r="AC243" i="18" s="1"/>
  <c r="AD60" i="18"/>
  <c r="AD182" i="18" s="1"/>
  <c r="AD243" i="18" s="1"/>
  <c r="AE60" i="18"/>
  <c r="AE182" i="18" s="1"/>
  <c r="AE243" i="18" s="1"/>
  <c r="AF60" i="18"/>
  <c r="AF182" i="18" s="1"/>
  <c r="AF243" i="18" s="1"/>
  <c r="AG60" i="18"/>
  <c r="AG182" i="18" s="1"/>
  <c r="AG243" i="18" s="1"/>
  <c r="AH60" i="18"/>
  <c r="AH182" i="18" s="1"/>
  <c r="AH243" i="18" s="1"/>
  <c r="AI60" i="18"/>
  <c r="AI182" i="18" s="1"/>
  <c r="AI243" i="18" s="1"/>
  <c r="AJ60" i="18"/>
  <c r="AJ182" i="18" s="1"/>
  <c r="AJ243" i="18" s="1"/>
  <c r="AK60" i="18"/>
  <c r="AK182" i="18" s="1"/>
  <c r="AK243" i="18" s="1"/>
  <c r="AL60" i="18"/>
  <c r="AL182" i="18" s="1"/>
  <c r="AL243" i="18" s="1"/>
  <c r="AM60" i="18"/>
  <c r="AM182" i="18" s="1"/>
  <c r="AM243" i="18" s="1"/>
  <c r="AN60" i="18"/>
  <c r="AN182" i="18" s="1"/>
  <c r="AN243" i="18" s="1"/>
  <c r="AO60" i="18"/>
  <c r="AO182" i="18" s="1"/>
  <c r="AO243" i="18" s="1"/>
  <c r="AP60" i="18"/>
  <c r="AP182" i="18" s="1"/>
  <c r="AP243" i="18" s="1"/>
  <c r="AQ60" i="18"/>
  <c r="AQ182" i="18" s="1"/>
  <c r="AQ243" i="18" s="1"/>
  <c r="AR60" i="18"/>
  <c r="AR182" i="18" s="1"/>
  <c r="AR243" i="18" s="1"/>
  <c r="AS60" i="18"/>
  <c r="AS182" i="18" s="1"/>
  <c r="AS243" i="18" s="1"/>
  <c r="AT60" i="18"/>
  <c r="AT182" i="18" s="1"/>
  <c r="AT243" i="18" s="1"/>
  <c r="AU60" i="18"/>
  <c r="AU182" i="18" s="1"/>
  <c r="AU243" i="18" s="1"/>
  <c r="AV60" i="18"/>
  <c r="AV182" i="18" s="1"/>
  <c r="AV243" i="18" s="1"/>
  <c r="AW60" i="18"/>
  <c r="AW182" i="18" s="1"/>
  <c r="AW243" i="18" s="1"/>
  <c r="H61" i="18"/>
  <c r="H183" i="18" s="1"/>
  <c r="H244" i="18" s="1"/>
  <c r="I61" i="18"/>
  <c r="I183" i="18" s="1"/>
  <c r="I244" i="18" s="1"/>
  <c r="J61" i="18"/>
  <c r="J183" i="18" s="1"/>
  <c r="J244" i="18" s="1"/>
  <c r="K61" i="18"/>
  <c r="K183" i="18" s="1"/>
  <c r="K244" i="18" s="1"/>
  <c r="L61" i="18"/>
  <c r="L183" i="18" s="1"/>
  <c r="L244" i="18" s="1"/>
  <c r="M61" i="18"/>
  <c r="M183" i="18" s="1"/>
  <c r="M244" i="18" s="1"/>
  <c r="N61" i="18"/>
  <c r="N183" i="18" s="1"/>
  <c r="N244" i="18" s="1"/>
  <c r="O61" i="18"/>
  <c r="O183" i="18" s="1"/>
  <c r="O244" i="18" s="1"/>
  <c r="P61" i="18"/>
  <c r="P183" i="18" s="1"/>
  <c r="P244" i="18" s="1"/>
  <c r="Q61" i="18"/>
  <c r="Q183" i="18" s="1"/>
  <c r="Q244" i="18" s="1"/>
  <c r="R61" i="18"/>
  <c r="R183" i="18" s="1"/>
  <c r="R244" i="18" s="1"/>
  <c r="S61" i="18"/>
  <c r="S183" i="18" s="1"/>
  <c r="S244" i="18" s="1"/>
  <c r="T61" i="18"/>
  <c r="T183" i="18" s="1"/>
  <c r="T244" i="18" s="1"/>
  <c r="U61" i="18"/>
  <c r="U183" i="18" s="1"/>
  <c r="U244" i="18" s="1"/>
  <c r="V61" i="18"/>
  <c r="V183" i="18" s="1"/>
  <c r="V244" i="18" s="1"/>
  <c r="W61" i="18"/>
  <c r="W183" i="18" s="1"/>
  <c r="W244" i="18" s="1"/>
  <c r="X61" i="18"/>
  <c r="X183" i="18" s="1"/>
  <c r="X244" i="18" s="1"/>
  <c r="Y61" i="18"/>
  <c r="Y183" i="18" s="1"/>
  <c r="Y244" i="18" s="1"/>
  <c r="Z61" i="18"/>
  <c r="Z183" i="18" s="1"/>
  <c r="Z244" i="18" s="1"/>
  <c r="AA61" i="18"/>
  <c r="AA183" i="18" s="1"/>
  <c r="AA244" i="18" s="1"/>
  <c r="AB61" i="18"/>
  <c r="AB183" i="18" s="1"/>
  <c r="AB244" i="18" s="1"/>
  <c r="AC61" i="18"/>
  <c r="AC183" i="18" s="1"/>
  <c r="AC244" i="18" s="1"/>
  <c r="AD61" i="18"/>
  <c r="AD183" i="18" s="1"/>
  <c r="AD244" i="18" s="1"/>
  <c r="AE61" i="18"/>
  <c r="AE183" i="18" s="1"/>
  <c r="AE244" i="18" s="1"/>
  <c r="AF61" i="18"/>
  <c r="AF183" i="18" s="1"/>
  <c r="AF244" i="18" s="1"/>
  <c r="AG61" i="18"/>
  <c r="AG183" i="18" s="1"/>
  <c r="AG244" i="18" s="1"/>
  <c r="AH61" i="18"/>
  <c r="AH183" i="18" s="1"/>
  <c r="AH244" i="18" s="1"/>
  <c r="AI61" i="18"/>
  <c r="AI183" i="18" s="1"/>
  <c r="AI244" i="18" s="1"/>
  <c r="AJ61" i="18"/>
  <c r="AJ183" i="18" s="1"/>
  <c r="AJ244" i="18" s="1"/>
  <c r="AK61" i="18"/>
  <c r="AK183" i="18" s="1"/>
  <c r="AK244" i="18" s="1"/>
  <c r="AL61" i="18"/>
  <c r="AL183" i="18" s="1"/>
  <c r="AL244" i="18" s="1"/>
  <c r="AM61" i="18"/>
  <c r="AM183" i="18" s="1"/>
  <c r="AM244" i="18" s="1"/>
  <c r="AN61" i="18"/>
  <c r="AN183" i="18" s="1"/>
  <c r="AN244" i="18" s="1"/>
  <c r="AO61" i="18"/>
  <c r="AO183" i="18" s="1"/>
  <c r="AO244" i="18" s="1"/>
  <c r="AP61" i="18"/>
  <c r="AP183" i="18" s="1"/>
  <c r="AP244" i="18" s="1"/>
  <c r="AQ61" i="18"/>
  <c r="AQ183" i="18" s="1"/>
  <c r="AQ244" i="18" s="1"/>
  <c r="AR61" i="18"/>
  <c r="AR183" i="18" s="1"/>
  <c r="AR244" i="18" s="1"/>
  <c r="AS61" i="18"/>
  <c r="AS183" i="18" s="1"/>
  <c r="AS244" i="18" s="1"/>
  <c r="AT61" i="18"/>
  <c r="AT183" i="18" s="1"/>
  <c r="AT244" i="18" s="1"/>
  <c r="AU61" i="18"/>
  <c r="AU183" i="18" s="1"/>
  <c r="AU244" i="18" s="1"/>
  <c r="AV61" i="18"/>
  <c r="AV183" i="18" s="1"/>
  <c r="AV244" i="18" s="1"/>
  <c r="AW61" i="18"/>
  <c r="AW183" i="18" s="1"/>
  <c r="AW244" i="18" s="1"/>
  <c r="G61" i="18"/>
  <c r="G183" i="18" s="1"/>
  <c r="G244" i="18" s="1"/>
  <c r="G60" i="18"/>
  <c r="G182" i="18" s="1"/>
  <c r="G243" i="18" s="1"/>
  <c r="G59" i="18"/>
  <c r="G181" i="18" s="1"/>
  <c r="G242" i="18" s="1"/>
  <c r="G58" i="18"/>
  <c r="G180" i="18" s="1"/>
  <c r="G241" i="18" s="1"/>
  <c r="G57" i="18"/>
  <c r="G179" i="18" s="1"/>
  <c r="G240" i="18" s="1"/>
  <c r="G56" i="18"/>
  <c r="G178" i="18" s="1"/>
  <c r="G239" i="18" s="1"/>
  <c r="G55" i="18"/>
  <c r="G177" i="18" s="1"/>
  <c r="G238" i="18" s="1"/>
  <c r="G54" i="18"/>
  <c r="G176" i="18" s="1"/>
  <c r="G237" i="18" s="1"/>
  <c r="G53" i="18"/>
  <c r="G175" i="18" s="1"/>
  <c r="G236" i="18" s="1"/>
  <c r="G52" i="18"/>
  <c r="G174" i="18" s="1"/>
  <c r="G235" i="18" s="1"/>
  <c r="B61" i="18"/>
  <c r="B183" i="18" s="1"/>
  <c r="C61" i="18"/>
  <c r="C183" i="18" s="1"/>
  <c r="D61" i="18"/>
  <c r="D183" i="18" s="1"/>
  <c r="E61" i="18"/>
  <c r="E183" i="18" s="1"/>
  <c r="A61" i="18"/>
  <c r="A183" i="18" s="1"/>
  <c r="B60" i="18"/>
  <c r="B182" i="18" s="1"/>
  <c r="C60" i="18"/>
  <c r="C182" i="18" s="1"/>
  <c r="D60" i="18"/>
  <c r="D182" i="18" s="1"/>
  <c r="E60" i="18"/>
  <c r="E182" i="18" s="1"/>
  <c r="A60" i="18"/>
  <c r="A182" i="18" s="1"/>
  <c r="B59" i="18"/>
  <c r="B181" i="18" s="1"/>
  <c r="C59" i="18"/>
  <c r="C181" i="18" s="1"/>
  <c r="D59" i="18"/>
  <c r="D181" i="18" s="1"/>
  <c r="E59" i="18"/>
  <c r="E181" i="18" s="1"/>
  <c r="A59" i="18"/>
  <c r="A181" i="18" s="1"/>
  <c r="B58" i="18"/>
  <c r="B180" i="18" s="1"/>
  <c r="C58" i="18"/>
  <c r="C180" i="18" s="1"/>
  <c r="D58" i="18"/>
  <c r="D180" i="18" s="1"/>
  <c r="E58" i="18"/>
  <c r="E180" i="18" s="1"/>
  <c r="A58" i="18"/>
  <c r="A180" i="18" s="1"/>
  <c r="B57" i="18"/>
  <c r="B179" i="18" s="1"/>
  <c r="C57" i="18"/>
  <c r="C179" i="18" s="1"/>
  <c r="D57" i="18"/>
  <c r="D179" i="18" s="1"/>
  <c r="E57" i="18"/>
  <c r="E179" i="18" s="1"/>
  <c r="A57" i="18"/>
  <c r="A179" i="18" s="1"/>
  <c r="B56" i="18"/>
  <c r="B178" i="18" s="1"/>
  <c r="C56" i="18"/>
  <c r="C178" i="18" s="1"/>
  <c r="D56" i="18"/>
  <c r="D178" i="18" s="1"/>
  <c r="E56" i="18"/>
  <c r="E178" i="18" s="1"/>
  <c r="A56" i="18"/>
  <c r="A178" i="18" s="1"/>
  <c r="B55" i="18"/>
  <c r="B177" i="18" s="1"/>
  <c r="C55" i="18"/>
  <c r="C177" i="18" s="1"/>
  <c r="D55" i="18"/>
  <c r="D177" i="18" s="1"/>
  <c r="E55" i="18"/>
  <c r="E177" i="18" s="1"/>
  <c r="A55" i="18"/>
  <c r="A177" i="18" s="1"/>
  <c r="B54" i="18"/>
  <c r="B176" i="18" s="1"/>
  <c r="C54" i="18"/>
  <c r="C176" i="18" s="1"/>
  <c r="D54" i="18"/>
  <c r="D176" i="18" s="1"/>
  <c r="E54" i="18"/>
  <c r="E176" i="18" s="1"/>
  <c r="A54" i="18"/>
  <c r="A176" i="18" s="1"/>
  <c r="B53" i="18"/>
  <c r="B175" i="18" s="1"/>
  <c r="C53" i="18"/>
  <c r="C175" i="18" s="1"/>
  <c r="D53" i="18"/>
  <c r="D175" i="18" s="1"/>
  <c r="E53" i="18"/>
  <c r="E175" i="18" s="1"/>
  <c r="A53" i="18"/>
  <c r="A175" i="18" s="1"/>
  <c r="B52" i="18"/>
  <c r="B174" i="18" s="1"/>
  <c r="C52" i="18"/>
  <c r="C174" i="18" s="1"/>
  <c r="D52" i="18"/>
  <c r="D174" i="18" s="1"/>
  <c r="E52" i="18"/>
  <c r="E174" i="18" s="1"/>
  <c r="A52" i="18"/>
  <c r="A174" i="18" s="1"/>
  <c r="H51" i="18"/>
  <c r="I51" i="18"/>
  <c r="J51" i="18"/>
  <c r="K51" i="18"/>
  <c r="L51" i="18"/>
  <c r="M51" i="18"/>
  <c r="N51" i="18"/>
  <c r="O51" i="18"/>
  <c r="P51" i="18"/>
  <c r="Q51" i="18"/>
  <c r="R51" i="18"/>
  <c r="S51" i="18"/>
  <c r="T51" i="18"/>
  <c r="U51" i="18"/>
  <c r="V51" i="18"/>
  <c r="W51" i="18"/>
  <c r="X51" i="18"/>
  <c r="Y51" i="18"/>
  <c r="Z51" i="18"/>
  <c r="AA51" i="18"/>
  <c r="AB51" i="18"/>
  <c r="AC51" i="18"/>
  <c r="AD51" i="18"/>
  <c r="AE51" i="18"/>
  <c r="AF51" i="18"/>
  <c r="AG51" i="18"/>
  <c r="AH51" i="18"/>
  <c r="AI51" i="18"/>
  <c r="AJ51" i="18"/>
  <c r="AK51" i="18"/>
  <c r="AL51" i="18"/>
  <c r="AM51" i="18"/>
  <c r="AN51" i="18"/>
  <c r="AO51" i="18"/>
  <c r="AP51" i="18"/>
  <c r="AQ51" i="18"/>
  <c r="AR51" i="18"/>
  <c r="AS51" i="18"/>
  <c r="AT51" i="18"/>
  <c r="AU51" i="18"/>
  <c r="AV51" i="18"/>
  <c r="AW51" i="18"/>
  <c r="G51" i="18"/>
  <c r="B51" i="18"/>
  <c r="B173" i="18" s="1"/>
  <c r="C51" i="18"/>
  <c r="C173" i="18" s="1"/>
  <c r="D51" i="18"/>
  <c r="D173" i="18" s="1"/>
  <c r="E51" i="18"/>
  <c r="E173" i="18" s="1"/>
  <c r="A51" i="18"/>
  <c r="A173" i="18" s="1"/>
  <c r="H50" i="18"/>
  <c r="I50" i="18"/>
  <c r="J50" i="18"/>
  <c r="K50" i="18"/>
  <c r="L50" i="18"/>
  <c r="M50" i="18"/>
  <c r="N50" i="18"/>
  <c r="O50" i="18"/>
  <c r="P50" i="18"/>
  <c r="Q50" i="18"/>
  <c r="R50" i="18"/>
  <c r="S50" i="18"/>
  <c r="T50" i="18"/>
  <c r="U50" i="18"/>
  <c r="V50" i="18"/>
  <c r="W50" i="18"/>
  <c r="X50" i="18"/>
  <c r="Y50" i="18"/>
  <c r="Z50" i="18"/>
  <c r="AA50" i="18"/>
  <c r="AB50" i="18"/>
  <c r="AC50" i="18"/>
  <c r="AD50" i="18"/>
  <c r="AE50" i="18"/>
  <c r="AF50" i="18"/>
  <c r="AG50" i="18"/>
  <c r="AH50" i="18"/>
  <c r="AI50" i="18"/>
  <c r="AJ50" i="18"/>
  <c r="AK50" i="18"/>
  <c r="AL50" i="18"/>
  <c r="AM50" i="18"/>
  <c r="AN50" i="18"/>
  <c r="AO50" i="18"/>
  <c r="AP50" i="18"/>
  <c r="AQ50" i="18"/>
  <c r="AR50" i="18"/>
  <c r="AS50" i="18"/>
  <c r="AT50" i="18"/>
  <c r="AU50" i="18"/>
  <c r="AV50" i="18"/>
  <c r="AW50" i="18"/>
  <c r="G50" i="18"/>
  <c r="B50" i="18"/>
  <c r="B172" i="18" s="1"/>
  <c r="C50" i="18"/>
  <c r="C172" i="18" s="1"/>
  <c r="D50" i="18"/>
  <c r="D172" i="18" s="1"/>
  <c r="E50" i="18"/>
  <c r="E172" i="18" s="1"/>
  <c r="A50" i="18"/>
  <c r="A172" i="18" s="1"/>
  <c r="H49" i="18"/>
  <c r="I49" i="18"/>
  <c r="J49" i="18"/>
  <c r="K49" i="18"/>
  <c r="L49" i="18"/>
  <c r="M49" i="18"/>
  <c r="N49" i="18"/>
  <c r="O49" i="18"/>
  <c r="P49" i="18"/>
  <c r="Q49" i="18"/>
  <c r="R49" i="18"/>
  <c r="S49" i="18"/>
  <c r="T49" i="18"/>
  <c r="U49" i="18"/>
  <c r="V49" i="18"/>
  <c r="W49" i="18"/>
  <c r="X49" i="18"/>
  <c r="Y49" i="18"/>
  <c r="Z49" i="18"/>
  <c r="AA49" i="18"/>
  <c r="AB49" i="18"/>
  <c r="AC49" i="18"/>
  <c r="AD49" i="18"/>
  <c r="AE49" i="18"/>
  <c r="AF49" i="18"/>
  <c r="AG49" i="18"/>
  <c r="AH49" i="18"/>
  <c r="AI49" i="18"/>
  <c r="AJ49" i="18"/>
  <c r="AK49" i="18"/>
  <c r="AL49" i="18"/>
  <c r="AM49" i="18"/>
  <c r="AN49" i="18"/>
  <c r="AO49" i="18"/>
  <c r="AP49" i="18"/>
  <c r="AQ49" i="18"/>
  <c r="AR49" i="18"/>
  <c r="AS49" i="18"/>
  <c r="AT49" i="18"/>
  <c r="AU49" i="18"/>
  <c r="AV49" i="18"/>
  <c r="AW49" i="18"/>
  <c r="G49" i="18"/>
  <c r="B49" i="18"/>
  <c r="B171" i="18" s="1"/>
  <c r="C49" i="18"/>
  <c r="C171" i="18" s="1"/>
  <c r="D49" i="18"/>
  <c r="D171" i="18" s="1"/>
  <c r="E49" i="18"/>
  <c r="E171" i="18" s="1"/>
  <c r="A49" i="18"/>
  <c r="A171" i="18" s="1"/>
  <c r="B48" i="18"/>
  <c r="B170" i="18" s="1"/>
  <c r="C48" i="18"/>
  <c r="C170" i="18" s="1"/>
  <c r="D48" i="18"/>
  <c r="D170" i="18" s="1"/>
  <c r="E48" i="18"/>
  <c r="E170" i="18" s="1"/>
  <c r="A48" i="18"/>
  <c r="A170" i="18" s="1"/>
  <c r="B47" i="18"/>
  <c r="B169" i="18" s="1"/>
  <c r="C47" i="18"/>
  <c r="C169" i="18" s="1"/>
  <c r="D47" i="18"/>
  <c r="D169" i="18" s="1"/>
  <c r="E47" i="18"/>
  <c r="E169" i="18" s="1"/>
  <c r="A47" i="18"/>
  <c r="A169" i="18" s="1"/>
  <c r="B46" i="18"/>
  <c r="B168" i="18" s="1"/>
  <c r="C46" i="18"/>
  <c r="C168" i="18" s="1"/>
  <c r="D46" i="18"/>
  <c r="D168" i="18" s="1"/>
  <c r="E46" i="18"/>
  <c r="E168" i="18" s="1"/>
  <c r="A46" i="18"/>
  <c r="A168" i="18" s="1"/>
  <c r="B45" i="18"/>
  <c r="B167" i="18" s="1"/>
  <c r="C45" i="18"/>
  <c r="C167" i="18" s="1"/>
  <c r="D45" i="18"/>
  <c r="D167" i="18" s="1"/>
  <c r="E45" i="18"/>
  <c r="E167" i="18" s="1"/>
  <c r="A45" i="18"/>
  <c r="A167" i="18" s="1"/>
  <c r="B44" i="18"/>
  <c r="B166" i="18" s="1"/>
  <c r="C44" i="18"/>
  <c r="C166" i="18" s="1"/>
  <c r="D44" i="18"/>
  <c r="D166" i="18" s="1"/>
  <c r="E44" i="18"/>
  <c r="E166" i="18" s="1"/>
  <c r="A44" i="18"/>
  <c r="A166" i="18" s="1"/>
  <c r="B43" i="18"/>
  <c r="B165" i="18" s="1"/>
  <c r="C43" i="18"/>
  <c r="C165" i="18" s="1"/>
  <c r="D43" i="18"/>
  <c r="D165" i="18" s="1"/>
  <c r="E43" i="18"/>
  <c r="E165" i="18" s="1"/>
  <c r="A43" i="18"/>
  <c r="A165" i="18" s="1"/>
  <c r="H42" i="18"/>
  <c r="I42" i="18"/>
  <c r="J42" i="18"/>
  <c r="K42" i="18"/>
  <c r="L42" i="18"/>
  <c r="M42" i="18"/>
  <c r="N42" i="18"/>
  <c r="O42" i="18"/>
  <c r="P42" i="18"/>
  <c r="Q42" i="18"/>
  <c r="R42" i="18"/>
  <c r="S42" i="18"/>
  <c r="T42" i="18"/>
  <c r="U42" i="18"/>
  <c r="V42" i="18"/>
  <c r="W42" i="18"/>
  <c r="X42" i="18"/>
  <c r="Y42" i="18"/>
  <c r="Z42" i="18"/>
  <c r="AA42" i="18"/>
  <c r="AB42" i="18"/>
  <c r="AC42" i="18"/>
  <c r="AD42" i="18"/>
  <c r="AE42" i="18"/>
  <c r="AF42" i="18"/>
  <c r="AG42" i="18"/>
  <c r="AH42" i="18"/>
  <c r="AI42" i="18"/>
  <c r="AJ42" i="18"/>
  <c r="AK42" i="18"/>
  <c r="AL42" i="18"/>
  <c r="AM42" i="18"/>
  <c r="AN42" i="18"/>
  <c r="AO42" i="18"/>
  <c r="AP42" i="18"/>
  <c r="AQ42" i="18"/>
  <c r="AR42" i="18"/>
  <c r="AS42" i="18"/>
  <c r="AT42" i="18"/>
  <c r="AU42" i="18"/>
  <c r="AV42" i="18"/>
  <c r="AW42" i="18"/>
  <c r="G42" i="18"/>
  <c r="B42" i="18"/>
  <c r="B164" i="18" s="1"/>
  <c r="C42" i="18"/>
  <c r="C164" i="18" s="1"/>
  <c r="D42" i="18"/>
  <c r="D164" i="18" s="1"/>
  <c r="E42" i="18"/>
  <c r="E164" i="18" s="1"/>
  <c r="A42" i="18"/>
  <c r="A164" i="18" s="1"/>
  <c r="H41" i="18"/>
  <c r="H163" i="18" s="1"/>
  <c r="H224" i="18" s="1"/>
  <c r="I41" i="18"/>
  <c r="I163" i="18" s="1"/>
  <c r="I224" i="18" s="1"/>
  <c r="J41" i="18"/>
  <c r="J163" i="18" s="1"/>
  <c r="J224" i="18" s="1"/>
  <c r="K41" i="18"/>
  <c r="K163" i="18" s="1"/>
  <c r="K224" i="18" s="1"/>
  <c r="L41" i="18"/>
  <c r="L163" i="18" s="1"/>
  <c r="L224" i="18" s="1"/>
  <c r="M41" i="18"/>
  <c r="M163" i="18" s="1"/>
  <c r="M224" i="18" s="1"/>
  <c r="N41" i="18"/>
  <c r="N163" i="18" s="1"/>
  <c r="N224" i="18" s="1"/>
  <c r="O41" i="18"/>
  <c r="O163" i="18" s="1"/>
  <c r="O224" i="18" s="1"/>
  <c r="P41" i="18"/>
  <c r="P163" i="18" s="1"/>
  <c r="P224" i="18" s="1"/>
  <c r="Q41" i="18"/>
  <c r="Q163" i="18" s="1"/>
  <c r="Q224" i="18" s="1"/>
  <c r="R41" i="18"/>
  <c r="R163" i="18" s="1"/>
  <c r="R224" i="18" s="1"/>
  <c r="S41" i="18"/>
  <c r="S163" i="18" s="1"/>
  <c r="S224" i="18" s="1"/>
  <c r="T41" i="18"/>
  <c r="T163" i="18" s="1"/>
  <c r="T224" i="18" s="1"/>
  <c r="U41" i="18"/>
  <c r="U163" i="18" s="1"/>
  <c r="U224" i="18" s="1"/>
  <c r="V41" i="18"/>
  <c r="V163" i="18" s="1"/>
  <c r="V224" i="18" s="1"/>
  <c r="W41" i="18"/>
  <c r="W163" i="18" s="1"/>
  <c r="W224" i="18" s="1"/>
  <c r="X41" i="18"/>
  <c r="X163" i="18" s="1"/>
  <c r="X224" i="18" s="1"/>
  <c r="Y41" i="18"/>
  <c r="Y163" i="18" s="1"/>
  <c r="Y224" i="18" s="1"/>
  <c r="Z41" i="18"/>
  <c r="Z163" i="18" s="1"/>
  <c r="Z224" i="18" s="1"/>
  <c r="AA41" i="18"/>
  <c r="AA163" i="18" s="1"/>
  <c r="AA224" i="18" s="1"/>
  <c r="AB41" i="18"/>
  <c r="AB163" i="18" s="1"/>
  <c r="AB224" i="18" s="1"/>
  <c r="AC41" i="18"/>
  <c r="AC163" i="18" s="1"/>
  <c r="AC224" i="18" s="1"/>
  <c r="AD41" i="18"/>
  <c r="AD163" i="18" s="1"/>
  <c r="AD224" i="18" s="1"/>
  <c r="AE41" i="18"/>
  <c r="AE163" i="18" s="1"/>
  <c r="AE224" i="18" s="1"/>
  <c r="AF41" i="18"/>
  <c r="AF163" i="18" s="1"/>
  <c r="AF224" i="18" s="1"/>
  <c r="AG41" i="18"/>
  <c r="AG163" i="18" s="1"/>
  <c r="AG224" i="18" s="1"/>
  <c r="AH41" i="18"/>
  <c r="AH163" i="18" s="1"/>
  <c r="AH224" i="18" s="1"/>
  <c r="AI41" i="18"/>
  <c r="AI163" i="18" s="1"/>
  <c r="AI224" i="18" s="1"/>
  <c r="AJ41" i="18"/>
  <c r="AK41" i="18"/>
  <c r="AL41" i="18"/>
  <c r="AM41" i="18"/>
  <c r="AN41" i="18"/>
  <c r="AO41" i="18"/>
  <c r="AP41" i="18"/>
  <c r="AQ41" i="18"/>
  <c r="AR41" i="18"/>
  <c r="AS41" i="18"/>
  <c r="AT41" i="18"/>
  <c r="AU41" i="18"/>
  <c r="AV41" i="18"/>
  <c r="AW41" i="18"/>
  <c r="G41" i="18"/>
  <c r="G163" i="18" s="1"/>
  <c r="G224" i="18" s="1"/>
  <c r="B41" i="18"/>
  <c r="B163" i="18" s="1"/>
  <c r="C41" i="18"/>
  <c r="C163" i="18" s="1"/>
  <c r="D41" i="18"/>
  <c r="D163" i="18" s="1"/>
  <c r="E41" i="18"/>
  <c r="E163" i="18" s="1"/>
  <c r="A41" i="18"/>
  <c r="A163" i="18" s="1"/>
  <c r="H36" i="18"/>
  <c r="I36" i="18"/>
  <c r="J36" i="18"/>
  <c r="J158" i="18" s="1"/>
  <c r="J219" i="18" s="1"/>
  <c r="K36" i="18"/>
  <c r="K158" i="18" s="1"/>
  <c r="K219" i="18" s="1"/>
  <c r="L36" i="18"/>
  <c r="L158" i="18" s="1"/>
  <c r="L219" i="18" s="1"/>
  <c r="M36" i="18"/>
  <c r="M158" i="18" s="1"/>
  <c r="M219" i="18" s="1"/>
  <c r="N36" i="18"/>
  <c r="N158" i="18" s="1"/>
  <c r="N219" i="18" s="1"/>
  <c r="O36" i="18"/>
  <c r="O158" i="18" s="1"/>
  <c r="O219" i="18" s="1"/>
  <c r="P36" i="18"/>
  <c r="P158" i="18" s="1"/>
  <c r="P219" i="18" s="1"/>
  <c r="Q36" i="18"/>
  <c r="Q158" i="18" s="1"/>
  <c r="Q219" i="18" s="1"/>
  <c r="R36" i="18"/>
  <c r="R158" i="18" s="1"/>
  <c r="R219" i="18" s="1"/>
  <c r="S36" i="18"/>
  <c r="S158" i="18" s="1"/>
  <c r="S219" i="18" s="1"/>
  <c r="T36" i="18"/>
  <c r="T158" i="18" s="1"/>
  <c r="T219" i="18" s="1"/>
  <c r="U36" i="18"/>
  <c r="U158" i="18" s="1"/>
  <c r="U219" i="18" s="1"/>
  <c r="V36" i="18"/>
  <c r="V158" i="18" s="1"/>
  <c r="V219" i="18" s="1"/>
  <c r="W36" i="18"/>
  <c r="W158" i="18" s="1"/>
  <c r="W219" i="18" s="1"/>
  <c r="X36" i="18"/>
  <c r="X158" i="18" s="1"/>
  <c r="X219" i="18" s="1"/>
  <c r="Y36" i="18"/>
  <c r="Y158" i="18" s="1"/>
  <c r="Y219" i="18" s="1"/>
  <c r="Z36" i="18"/>
  <c r="Z158" i="18" s="1"/>
  <c r="Z219" i="18" s="1"/>
  <c r="AA36" i="18"/>
  <c r="AA158" i="18" s="1"/>
  <c r="AA219" i="18" s="1"/>
  <c r="AB36" i="18"/>
  <c r="AB158" i="18" s="1"/>
  <c r="AB219" i="18" s="1"/>
  <c r="AC36" i="18"/>
  <c r="AC158" i="18" s="1"/>
  <c r="AC219" i="18" s="1"/>
  <c r="AD36" i="18"/>
  <c r="AD158" i="18" s="1"/>
  <c r="AD219" i="18" s="1"/>
  <c r="AE36" i="18"/>
  <c r="AF36" i="18"/>
  <c r="AG36" i="18"/>
  <c r="AH36" i="18"/>
  <c r="AI36" i="18"/>
  <c r="AJ36" i="18"/>
  <c r="AK36" i="18"/>
  <c r="AL36" i="18"/>
  <c r="AM36" i="18"/>
  <c r="AN36" i="18"/>
  <c r="AO36" i="18"/>
  <c r="AP36" i="18"/>
  <c r="AQ36" i="18"/>
  <c r="AR36" i="18"/>
  <c r="AS36" i="18"/>
  <c r="AT36" i="18"/>
  <c r="AU36" i="18"/>
  <c r="AV36" i="18"/>
  <c r="AW36" i="18"/>
  <c r="H37" i="18"/>
  <c r="I37" i="18"/>
  <c r="J37" i="18"/>
  <c r="J159" i="18" s="1"/>
  <c r="J220" i="18" s="1"/>
  <c r="K37" i="18"/>
  <c r="K159" i="18" s="1"/>
  <c r="K220" i="18" s="1"/>
  <c r="L37" i="18"/>
  <c r="L159" i="18" s="1"/>
  <c r="L220" i="18" s="1"/>
  <c r="M37" i="18"/>
  <c r="M159" i="18" s="1"/>
  <c r="M220" i="18" s="1"/>
  <c r="N37" i="18"/>
  <c r="N159" i="18" s="1"/>
  <c r="N220" i="18" s="1"/>
  <c r="O37" i="18"/>
  <c r="O159" i="18" s="1"/>
  <c r="O220" i="18" s="1"/>
  <c r="P37" i="18"/>
  <c r="P159" i="18" s="1"/>
  <c r="P220" i="18" s="1"/>
  <c r="Q37" i="18"/>
  <c r="Q159" i="18" s="1"/>
  <c r="Q220" i="18" s="1"/>
  <c r="R37" i="18"/>
  <c r="R159" i="18" s="1"/>
  <c r="R220" i="18" s="1"/>
  <c r="S37" i="18"/>
  <c r="S159" i="18" s="1"/>
  <c r="S220" i="18" s="1"/>
  <c r="T37" i="18"/>
  <c r="T159" i="18" s="1"/>
  <c r="T220" i="18" s="1"/>
  <c r="U37" i="18"/>
  <c r="U159" i="18" s="1"/>
  <c r="U220" i="18" s="1"/>
  <c r="V37" i="18"/>
  <c r="V159" i="18" s="1"/>
  <c r="V220" i="18" s="1"/>
  <c r="W37" i="18"/>
  <c r="W159" i="18" s="1"/>
  <c r="W220" i="18" s="1"/>
  <c r="X37" i="18"/>
  <c r="X159" i="18" s="1"/>
  <c r="X220" i="18" s="1"/>
  <c r="Y37" i="18"/>
  <c r="Y159" i="18" s="1"/>
  <c r="Y220" i="18" s="1"/>
  <c r="Z37" i="18"/>
  <c r="Z159" i="18" s="1"/>
  <c r="Z220" i="18" s="1"/>
  <c r="AA37" i="18"/>
  <c r="AA159" i="18" s="1"/>
  <c r="AA220" i="18" s="1"/>
  <c r="AB37" i="18"/>
  <c r="AB159" i="18" s="1"/>
  <c r="AB220" i="18" s="1"/>
  <c r="AC37" i="18"/>
  <c r="AC159" i="18" s="1"/>
  <c r="AC220" i="18" s="1"/>
  <c r="AD37" i="18"/>
  <c r="AD159" i="18" s="1"/>
  <c r="AD220" i="18" s="1"/>
  <c r="AE37" i="18"/>
  <c r="AF37" i="18"/>
  <c r="AG37" i="18"/>
  <c r="AH37" i="18"/>
  <c r="AI37" i="18"/>
  <c r="AJ37" i="18"/>
  <c r="AK37" i="18"/>
  <c r="AL37" i="18"/>
  <c r="AM37" i="18"/>
  <c r="AN37" i="18"/>
  <c r="AO37" i="18"/>
  <c r="AP37" i="18"/>
  <c r="AQ37" i="18"/>
  <c r="AR37" i="18"/>
  <c r="AS37" i="18"/>
  <c r="AT37" i="18"/>
  <c r="AU37" i="18"/>
  <c r="AV37" i="18"/>
  <c r="AW37" i="18"/>
  <c r="H38" i="18"/>
  <c r="I38" i="18"/>
  <c r="J38" i="18"/>
  <c r="J160" i="18" s="1"/>
  <c r="J221" i="18" s="1"/>
  <c r="K38" i="18"/>
  <c r="K160" i="18" s="1"/>
  <c r="K221" i="18" s="1"/>
  <c r="L38" i="18"/>
  <c r="L160" i="18" s="1"/>
  <c r="L221" i="18" s="1"/>
  <c r="M38" i="18"/>
  <c r="M160" i="18" s="1"/>
  <c r="M221" i="18" s="1"/>
  <c r="N38" i="18"/>
  <c r="N160" i="18" s="1"/>
  <c r="N221" i="18" s="1"/>
  <c r="O38" i="18"/>
  <c r="O160" i="18" s="1"/>
  <c r="O221" i="18" s="1"/>
  <c r="P38" i="18"/>
  <c r="P160" i="18" s="1"/>
  <c r="P221" i="18" s="1"/>
  <c r="Q38" i="18"/>
  <c r="Q160" i="18" s="1"/>
  <c r="Q221" i="18" s="1"/>
  <c r="R38" i="18"/>
  <c r="R160" i="18" s="1"/>
  <c r="R221" i="18" s="1"/>
  <c r="S38" i="18"/>
  <c r="S160" i="18" s="1"/>
  <c r="S221" i="18" s="1"/>
  <c r="T38" i="18"/>
  <c r="T160" i="18" s="1"/>
  <c r="T221" i="18" s="1"/>
  <c r="U38" i="18"/>
  <c r="U160" i="18" s="1"/>
  <c r="U221" i="18" s="1"/>
  <c r="V38" i="18"/>
  <c r="V160" i="18" s="1"/>
  <c r="V221" i="18" s="1"/>
  <c r="W38" i="18"/>
  <c r="W160" i="18" s="1"/>
  <c r="W221" i="18" s="1"/>
  <c r="X38" i="18"/>
  <c r="X160" i="18" s="1"/>
  <c r="X221" i="18" s="1"/>
  <c r="Y38" i="18"/>
  <c r="Y160" i="18" s="1"/>
  <c r="Y221" i="18" s="1"/>
  <c r="Z38" i="18"/>
  <c r="Z160" i="18" s="1"/>
  <c r="Z221" i="18" s="1"/>
  <c r="AA38" i="18"/>
  <c r="AA160" i="18" s="1"/>
  <c r="AA221" i="18" s="1"/>
  <c r="AB38" i="18"/>
  <c r="AB160" i="18" s="1"/>
  <c r="AB221" i="18" s="1"/>
  <c r="AC38" i="18"/>
  <c r="AC160" i="18" s="1"/>
  <c r="AC221" i="18" s="1"/>
  <c r="AD38" i="18"/>
  <c r="AD160" i="18" s="1"/>
  <c r="AD221" i="18" s="1"/>
  <c r="AE38" i="18"/>
  <c r="AF38" i="18"/>
  <c r="AG38" i="18"/>
  <c r="AH38" i="18"/>
  <c r="AI38" i="18"/>
  <c r="AJ38" i="18"/>
  <c r="AK38" i="18"/>
  <c r="AL38" i="18"/>
  <c r="AM38" i="18"/>
  <c r="AN38" i="18"/>
  <c r="AO38" i="18"/>
  <c r="AP38" i="18"/>
  <c r="AQ38" i="18"/>
  <c r="AR38" i="18"/>
  <c r="AS38" i="18"/>
  <c r="AT38" i="18"/>
  <c r="AU38" i="18"/>
  <c r="AV38" i="18"/>
  <c r="AW38" i="18"/>
  <c r="H39" i="18"/>
  <c r="I39" i="18"/>
  <c r="J39" i="18"/>
  <c r="K39" i="18"/>
  <c r="L39" i="18"/>
  <c r="M39" i="18"/>
  <c r="N39" i="18"/>
  <c r="O39" i="18"/>
  <c r="P39" i="18"/>
  <c r="Q39" i="18"/>
  <c r="R39" i="18"/>
  <c r="S39" i="18"/>
  <c r="T39" i="18"/>
  <c r="U39" i="18"/>
  <c r="V39" i="18"/>
  <c r="W39" i="18"/>
  <c r="X39" i="18"/>
  <c r="Y39" i="18"/>
  <c r="Z39" i="18"/>
  <c r="AA39" i="18"/>
  <c r="AB39" i="18"/>
  <c r="AC39" i="18"/>
  <c r="AD39" i="18"/>
  <c r="AE39" i="18"/>
  <c r="AF39" i="18"/>
  <c r="AG39" i="18"/>
  <c r="AH39" i="18"/>
  <c r="AI39" i="18"/>
  <c r="AJ39" i="18"/>
  <c r="AJ161" i="18" s="1"/>
  <c r="AJ222" i="18" s="1"/>
  <c r="AK39" i="18"/>
  <c r="AK161" i="18" s="1"/>
  <c r="AK222" i="18" s="1"/>
  <c r="AL39" i="18"/>
  <c r="AL161" i="18" s="1"/>
  <c r="AL222" i="18" s="1"/>
  <c r="AM39" i="18"/>
  <c r="AM161" i="18" s="1"/>
  <c r="AM222" i="18" s="1"/>
  <c r="AN39" i="18"/>
  <c r="AN161" i="18" s="1"/>
  <c r="AN222" i="18" s="1"/>
  <c r="AO39" i="18"/>
  <c r="AO161" i="18" s="1"/>
  <c r="AO222" i="18" s="1"/>
  <c r="AP39" i="18"/>
  <c r="AP161" i="18" s="1"/>
  <c r="AP222" i="18" s="1"/>
  <c r="AQ39" i="18"/>
  <c r="AQ161" i="18" s="1"/>
  <c r="AQ222" i="18" s="1"/>
  <c r="AR39" i="18"/>
  <c r="AR161" i="18" s="1"/>
  <c r="AR222" i="18" s="1"/>
  <c r="AS39" i="18"/>
  <c r="AS161" i="18" s="1"/>
  <c r="AS222" i="18" s="1"/>
  <c r="AT39" i="18"/>
  <c r="AT161" i="18" s="1"/>
  <c r="AT222" i="18" s="1"/>
  <c r="AU39" i="18"/>
  <c r="AU161" i="18" s="1"/>
  <c r="AU222" i="18" s="1"/>
  <c r="AV39" i="18"/>
  <c r="AV161" i="18" s="1"/>
  <c r="AV222" i="18" s="1"/>
  <c r="AW39" i="18"/>
  <c r="AW161" i="18" s="1"/>
  <c r="AW222" i="18" s="1"/>
  <c r="H40" i="18"/>
  <c r="H162" i="18" s="1"/>
  <c r="H223" i="18" s="1"/>
  <c r="I40" i="18"/>
  <c r="I162" i="18" s="1"/>
  <c r="I223" i="18" s="1"/>
  <c r="J40" i="18"/>
  <c r="J162" i="18" s="1"/>
  <c r="J223" i="18" s="1"/>
  <c r="K40" i="18"/>
  <c r="K162" i="18" s="1"/>
  <c r="K223" i="18" s="1"/>
  <c r="L40" i="18"/>
  <c r="L162" i="18" s="1"/>
  <c r="L223" i="18" s="1"/>
  <c r="M40" i="18"/>
  <c r="M162" i="18" s="1"/>
  <c r="M223" i="18" s="1"/>
  <c r="N40" i="18"/>
  <c r="N162" i="18" s="1"/>
  <c r="N223" i="18" s="1"/>
  <c r="O40" i="18"/>
  <c r="O162" i="18" s="1"/>
  <c r="O223" i="18" s="1"/>
  <c r="P40" i="18"/>
  <c r="P162" i="18" s="1"/>
  <c r="P223" i="18" s="1"/>
  <c r="Q40" i="18"/>
  <c r="Q162" i="18" s="1"/>
  <c r="Q223" i="18" s="1"/>
  <c r="R40" i="18"/>
  <c r="R162" i="18" s="1"/>
  <c r="R223" i="18" s="1"/>
  <c r="S40" i="18"/>
  <c r="S162" i="18" s="1"/>
  <c r="S223" i="18" s="1"/>
  <c r="T40" i="18"/>
  <c r="T162" i="18" s="1"/>
  <c r="T223" i="18" s="1"/>
  <c r="U40" i="18"/>
  <c r="U162" i="18" s="1"/>
  <c r="U223" i="18" s="1"/>
  <c r="V40" i="18"/>
  <c r="V162" i="18" s="1"/>
  <c r="V223" i="18" s="1"/>
  <c r="W40" i="18"/>
  <c r="W162" i="18" s="1"/>
  <c r="W223" i="18" s="1"/>
  <c r="X40" i="18"/>
  <c r="X162" i="18" s="1"/>
  <c r="X223" i="18" s="1"/>
  <c r="Y40" i="18"/>
  <c r="Y162" i="18" s="1"/>
  <c r="Y223" i="18" s="1"/>
  <c r="Z40" i="18"/>
  <c r="Z162" i="18" s="1"/>
  <c r="Z223" i="18" s="1"/>
  <c r="AA40" i="18"/>
  <c r="AA162" i="18" s="1"/>
  <c r="AA223" i="18" s="1"/>
  <c r="AB40" i="18"/>
  <c r="AB162" i="18" s="1"/>
  <c r="AB223" i="18" s="1"/>
  <c r="AC40" i="18"/>
  <c r="AC162" i="18" s="1"/>
  <c r="AC223" i="18" s="1"/>
  <c r="AD40" i="18"/>
  <c r="AD162" i="18" s="1"/>
  <c r="AD223" i="18" s="1"/>
  <c r="AE40" i="18"/>
  <c r="AE162" i="18" s="1"/>
  <c r="AE223" i="18" s="1"/>
  <c r="AF40" i="18"/>
  <c r="AF162" i="18" s="1"/>
  <c r="AF223" i="18" s="1"/>
  <c r="AG40" i="18"/>
  <c r="AG162" i="18" s="1"/>
  <c r="AG223" i="18" s="1"/>
  <c r="AH40" i="18"/>
  <c r="AH162" i="18" s="1"/>
  <c r="AH223" i="18" s="1"/>
  <c r="AI40" i="18"/>
  <c r="AI162" i="18" s="1"/>
  <c r="AI223" i="18" s="1"/>
  <c r="AJ40" i="18"/>
  <c r="AK40" i="18"/>
  <c r="AL40" i="18"/>
  <c r="AM40" i="18"/>
  <c r="AN40" i="18"/>
  <c r="AO40" i="18"/>
  <c r="AP40" i="18"/>
  <c r="AQ40" i="18"/>
  <c r="AR40" i="18"/>
  <c r="AS40" i="18"/>
  <c r="AT40" i="18"/>
  <c r="AU40" i="18"/>
  <c r="AV40" i="18"/>
  <c r="AW40" i="18"/>
  <c r="G40" i="18"/>
  <c r="G162" i="18" s="1"/>
  <c r="G223" i="18" s="1"/>
  <c r="B40" i="18"/>
  <c r="B162" i="18" s="1"/>
  <c r="C40" i="18"/>
  <c r="C162" i="18" s="1"/>
  <c r="D40" i="18"/>
  <c r="D162" i="18" s="1"/>
  <c r="E40" i="18"/>
  <c r="E162" i="18" s="1"/>
  <c r="A40" i="18"/>
  <c r="A162" i="18" s="1"/>
  <c r="G39" i="18"/>
  <c r="B39" i="18"/>
  <c r="B161" i="18" s="1"/>
  <c r="C39" i="18"/>
  <c r="C161" i="18" s="1"/>
  <c r="D39" i="18"/>
  <c r="D161" i="18" s="1"/>
  <c r="E39" i="18"/>
  <c r="E161" i="18" s="1"/>
  <c r="A39" i="18"/>
  <c r="A161" i="18" s="1"/>
  <c r="G38" i="18"/>
  <c r="B38" i="18"/>
  <c r="B160" i="18" s="1"/>
  <c r="C38" i="18"/>
  <c r="C160" i="18" s="1"/>
  <c r="D38" i="18"/>
  <c r="D160" i="18" s="1"/>
  <c r="E38" i="18"/>
  <c r="E160" i="18" s="1"/>
  <c r="A38" i="18"/>
  <c r="A160" i="18" s="1"/>
  <c r="G37" i="18"/>
  <c r="B37" i="18"/>
  <c r="B159" i="18" s="1"/>
  <c r="C37" i="18"/>
  <c r="C159" i="18" s="1"/>
  <c r="D37" i="18"/>
  <c r="D159" i="18" s="1"/>
  <c r="E37" i="18"/>
  <c r="E159" i="18" s="1"/>
  <c r="A37" i="18"/>
  <c r="A159" i="18" s="1"/>
  <c r="G36" i="18"/>
  <c r="B36" i="18"/>
  <c r="B158" i="18" s="1"/>
  <c r="C36" i="18"/>
  <c r="C158" i="18" s="1"/>
  <c r="D36" i="18"/>
  <c r="D158" i="18" s="1"/>
  <c r="E36" i="18"/>
  <c r="E158" i="18" s="1"/>
  <c r="A36" i="18"/>
  <c r="A158" i="18" s="1"/>
  <c r="H35" i="18"/>
  <c r="H157" i="18" s="1"/>
  <c r="H218" i="18" s="1"/>
  <c r="I35" i="18"/>
  <c r="I157" i="18" s="1"/>
  <c r="I218" i="18" s="1"/>
  <c r="J35" i="18"/>
  <c r="J157" i="18" s="1"/>
  <c r="J218" i="18" s="1"/>
  <c r="K35" i="18"/>
  <c r="K157" i="18" s="1"/>
  <c r="K218" i="18" s="1"/>
  <c r="L35" i="18"/>
  <c r="L157" i="18" s="1"/>
  <c r="L218" i="18" s="1"/>
  <c r="M35" i="18"/>
  <c r="M157" i="18" s="1"/>
  <c r="M218" i="18" s="1"/>
  <c r="N35" i="18"/>
  <c r="N157" i="18" s="1"/>
  <c r="N218" i="18" s="1"/>
  <c r="O35" i="18"/>
  <c r="O157" i="18" s="1"/>
  <c r="O218" i="18" s="1"/>
  <c r="P35" i="18"/>
  <c r="P157" i="18" s="1"/>
  <c r="P218" i="18" s="1"/>
  <c r="Q35" i="18"/>
  <c r="Q157" i="18" s="1"/>
  <c r="Q218" i="18" s="1"/>
  <c r="R35" i="18"/>
  <c r="R157" i="18" s="1"/>
  <c r="R218" i="18" s="1"/>
  <c r="S35" i="18"/>
  <c r="S157" i="18" s="1"/>
  <c r="S218" i="18" s="1"/>
  <c r="T35" i="18"/>
  <c r="T157" i="18" s="1"/>
  <c r="T218" i="18" s="1"/>
  <c r="U35" i="18"/>
  <c r="U157" i="18" s="1"/>
  <c r="U218" i="18" s="1"/>
  <c r="V35" i="18"/>
  <c r="V157" i="18" s="1"/>
  <c r="V218" i="18" s="1"/>
  <c r="W35" i="18"/>
  <c r="W157" i="18" s="1"/>
  <c r="W218" i="18" s="1"/>
  <c r="X35" i="18"/>
  <c r="X157" i="18" s="1"/>
  <c r="X218" i="18" s="1"/>
  <c r="Y35" i="18"/>
  <c r="Y157" i="18" s="1"/>
  <c r="Y218" i="18" s="1"/>
  <c r="Z35" i="18"/>
  <c r="Z157" i="18" s="1"/>
  <c r="Z218" i="18" s="1"/>
  <c r="AA35" i="18"/>
  <c r="AA157" i="18" s="1"/>
  <c r="AA218" i="18" s="1"/>
  <c r="AB35" i="18"/>
  <c r="AB157" i="18" s="1"/>
  <c r="AB218" i="18" s="1"/>
  <c r="AC35" i="18"/>
  <c r="AC157" i="18" s="1"/>
  <c r="AC218" i="18" s="1"/>
  <c r="AD35" i="18"/>
  <c r="AD157" i="18" s="1"/>
  <c r="AD218" i="18" s="1"/>
  <c r="AE35" i="18"/>
  <c r="AE157" i="18" s="1"/>
  <c r="AE218" i="18" s="1"/>
  <c r="AF35" i="18"/>
  <c r="AF157" i="18" s="1"/>
  <c r="AF218" i="18" s="1"/>
  <c r="AG35" i="18"/>
  <c r="AG157" i="18" s="1"/>
  <c r="AG218" i="18" s="1"/>
  <c r="AH35" i="18"/>
  <c r="AH157" i="18" s="1"/>
  <c r="AH218" i="18" s="1"/>
  <c r="AI35" i="18"/>
  <c r="AI157" i="18" s="1"/>
  <c r="AI218" i="18" s="1"/>
  <c r="AJ35" i="18"/>
  <c r="AJ157" i="18" s="1"/>
  <c r="AJ218" i="18" s="1"/>
  <c r="AK35" i="18"/>
  <c r="AK157" i="18" s="1"/>
  <c r="AK218" i="18" s="1"/>
  <c r="AL35" i="18"/>
  <c r="AL157" i="18" s="1"/>
  <c r="AL218" i="18" s="1"/>
  <c r="AM35" i="18"/>
  <c r="AM157" i="18" s="1"/>
  <c r="AM218" i="18" s="1"/>
  <c r="AN35" i="18"/>
  <c r="AN157" i="18" s="1"/>
  <c r="AN218" i="18" s="1"/>
  <c r="AO35" i="18"/>
  <c r="AO157" i="18" s="1"/>
  <c r="AO218" i="18" s="1"/>
  <c r="AP35" i="18"/>
  <c r="AP157" i="18" s="1"/>
  <c r="AP218" i="18" s="1"/>
  <c r="AQ35" i="18"/>
  <c r="AQ157" i="18" s="1"/>
  <c r="AQ218" i="18" s="1"/>
  <c r="AR35" i="18"/>
  <c r="AR157" i="18" s="1"/>
  <c r="AR218" i="18" s="1"/>
  <c r="AS35" i="18"/>
  <c r="AS157" i="18" s="1"/>
  <c r="AS218" i="18" s="1"/>
  <c r="AT35" i="18"/>
  <c r="AT157" i="18" s="1"/>
  <c r="AT218" i="18" s="1"/>
  <c r="AU35" i="18"/>
  <c r="AU157" i="18" s="1"/>
  <c r="AU218" i="18" s="1"/>
  <c r="AV35" i="18"/>
  <c r="AW35" i="18"/>
  <c r="G35" i="18"/>
  <c r="G157" i="18" s="1"/>
  <c r="G218" i="18" s="1"/>
  <c r="B35" i="18"/>
  <c r="B157" i="18" s="1"/>
  <c r="C35" i="18"/>
  <c r="C157" i="18" s="1"/>
  <c r="D35" i="18"/>
  <c r="D157" i="18" s="1"/>
  <c r="E35" i="18"/>
  <c r="E157" i="18" s="1"/>
  <c r="A35" i="18"/>
  <c r="A157" i="18" s="1"/>
  <c r="H34" i="18"/>
  <c r="I34" i="18"/>
  <c r="J34" i="18"/>
  <c r="K34" i="18"/>
  <c r="L34" i="18"/>
  <c r="M34" i="18"/>
  <c r="N34" i="18"/>
  <c r="O34" i="18"/>
  <c r="P34" i="18"/>
  <c r="Q34" i="18"/>
  <c r="R34" i="18"/>
  <c r="S34" i="18"/>
  <c r="T34" i="18"/>
  <c r="U34" i="18"/>
  <c r="V34" i="18"/>
  <c r="W34" i="18"/>
  <c r="X34" i="18"/>
  <c r="Y34" i="18"/>
  <c r="Z34" i="18"/>
  <c r="AA34" i="18"/>
  <c r="AB34" i="18"/>
  <c r="AC34" i="18"/>
  <c r="AD34" i="18"/>
  <c r="AE34" i="18"/>
  <c r="AF34" i="18"/>
  <c r="AG34" i="18"/>
  <c r="AH34" i="18"/>
  <c r="AI34" i="18"/>
  <c r="AJ34" i="18"/>
  <c r="AK34" i="18"/>
  <c r="AL34" i="18"/>
  <c r="AM34" i="18"/>
  <c r="AN34" i="18"/>
  <c r="AO34" i="18"/>
  <c r="AP34" i="18"/>
  <c r="AQ34" i="18"/>
  <c r="AR34" i="18"/>
  <c r="AS34" i="18"/>
  <c r="AT34" i="18"/>
  <c r="AU34" i="18"/>
  <c r="AV34" i="18"/>
  <c r="AW34" i="18"/>
  <c r="G34" i="18"/>
  <c r="B34" i="18"/>
  <c r="B156" i="18" s="1"/>
  <c r="C34" i="18"/>
  <c r="C156" i="18" s="1"/>
  <c r="D34" i="18"/>
  <c r="D156" i="18" s="1"/>
  <c r="E34" i="18"/>
  <c r="E156" i="18" s="1"/>
  <c r="A34" i="18"/>
  <c r="A156" i="18" s="1"/>
  <c r="H33" i="18"/>
  <c r="I33" i="18"/>
  <c r="J33" i="18"/>
  <c r="K33" i="18"/>
  <c r="L33" i="18"/>
  <c r="M33" i="18"/>
  <c r="N33" i="18"/>
  <c r="O33" i="18"/>
  <c r="P33" i="18"/>
  <c r="Q33" i="18"/>
  <c r="R33" i="18"/>
  <c r="S33" i="18"/>
  <c r="T33" i="18"/>
  <c r="U33" i="18"/>
  <c r="V33" i="18"/>
  <c r="W33" i="18"/>
  <c r="X33" i="18"/>
  <c r="Y33" i="18"/>
  <c r="Z33" i="18"/>
  <c r="AA33" i="18"/>
  <c r="AB33" i="18"/>
  <c r="AC33" i="18"/>
  <c r="AD33" i="18"/>
  <c r="AE33" i="18"/>
  <c r="AF33" i="18"/>
  <c r="AG33" i="18"/>
  <c r="AH33" i="18"/>
  <c r="AI33" i="18"/>
  <c r="AJ33" i="18"/>
  <c r="AK33" i="18"/>
  <c r="AL33" i="18"/>
  <c r="AM33" i="18"/>
  <c r="AN33" i="18"/>
  <c r="AO33" i="18"/>
  <c r="AP33" i="18"/>
  <c r="AQ33" i="18"/>
  <c r="AR33" i="18"/>
  <c r="AS33" i="18"/>
  <c r="AT33" i="18"/>
  <c r="AU33" i="18"/>
  <c r="AV33" i="18"/>
  <c r="AW33" i="18"/>
  <c r="G33" i="18"/>
  <c r="B33" i="18"/>
  <c r="B155" i="18" s="1"/>
  <c r="C33" i="18"/>
  <c r="C155" i="18" s="1"/>
  <c r="D33" i="18"/>
  <c r="D155" i="18" s="1"/>
  <c r="E33" i="18"/>
  <c r="E155" i="18" s="1"/>
  <c r="A33" i="18"/>
  <c r="A155" i="18" s="1"/>
  <c r="H32" i="18"/>
  <c r="I32" i="18"/>
  <c r="J32" i="18"/>
  <c r="K32" i="18"/>
  <c r="L32" i="18"/>
  <c r="M32" i="18"/>
  <c r="N32" i="18"/>
  <c r="O32" i="18"/>
  <c r="P32" i="18"/>
  <c r="Q32" i="18"/>
  <c r="R32" i="18"/>
  <c r="S32" i="18"/>
  <c r="T32" i="18"/>
  <c r="U32" i="18"/>
  <c r="V32" i="18"/>
  <c r="W32" i="18"/>
  <c r="X32" i="18"/>
  <c r="Y32" i="18"/>
  <c r="Z32" i="18"/>
  <c r="AA32" i="18"/>
  <c r="AB32" i="18"/>
  <c r="AC32" i="18"/>
  <c r="AD32" i="18"/>
  <c r="AE32" i="18"/>
  <c r="AF32" i="18"/>
  <c r="AG32" i="18"/>
  <c r="AH32" i="18"/>
  <c r="AI32" i="18"/>
  <c r="AJ32" i="18"/>
  <c r="AK32" i="18"/>
  <c r="AL32" i="18"/>
  <c r="AM32" i="18"/>
  <c r="AN32" i="18"/>
  <c r="AO32" i="18"/>
  <c r="AP32" i="18"/>
  <c r="AQ32" i="18"/>
  <c r="AR32" i="18"/>
  <c r="AS32" i="18"/>
  <c r="AT32" i="18"/>
  <c r="AU32" i="18"/>
  <c r="AV32" i="18"/>
  <c r="AW32" i="18"/>
  <c r="G32" i="18"/>
  <c r="B32" i="18"/>
  <c r="B154" i="18" s="1"/>
  <c r="C32" i="18"/>
  <c r="C154" i="18" s="1"/>
  <c r="D32" i="18"/>
  <c r="D154" i="18" s="1"/>
  <c r="E32" i="18"/>
  <c r="E154" i="18" s="1"/>
  <c r="A32" i="18"/>
  <c r="A154" i="18" s="1"/>
  <c r="H31" i="18"/>
  <c r="I31" i="18"/>
  <c r="J31" i="18"/>
  <c r="J153" i="18" s="1"/>
  <c r="J214" i="18" s="1"/>
  <c r="K31" i="18"/>
  <c r="K153" i="18" s="1"/>
  <c r="K214" i="18" s="1"/>
  <c r="L31" i="18"/>
  <c r="L153" i="18" s="1"/>
  <c r="L214" i="18" s="1"/>
  <c r="M31" i="18"/>
  <c r="M153" i="18" s="1"/>
  <c r="M214" i="18" s="1"/>
  <c r="N31" i="18"/>
  <c r="N153" i="18" s="1"/>
  <c r="N214" i="18" s="1"/>
  <c r="O31" i="18"/>
  <c r="O153" i="18" s="1"/>
  <c r="O214" i="18" s="1"/>
  <c r="P31" i="18"/>
  <c r="P153" i="18" s="1"/>
  <c r="P214" i="18" s="1"/>
  <c r="Q31" i="18"/>
  <c r="Q153" i="18" s="1"/>
  <c r="Q214" i="18" s="1"/>
  <c r="R31" i="18"/>
  <c r="R153" i="18" s="1"/>
  <c r="R214" i="18" s="1"/>
  <c r="S31" i="18"/>
  <c r="S153" i="18" s="1"/>
  <c r="S214" i="18" s="1"/>
  <c r="T31" i="18"/>
  <c r="T153" i="18" s="1"/>
  <c r="T214" i="18" s="1"/>
  <c r="U31" i="18"/>
  <c r="U153" i="18" s="1"/>
  <c r="U214" i="18" s="1"/>
  <c r="V31" i="18"/>
  <c r="V153" i="18" s="1"/>
  <c r="V214" i="18" s="1"/>
  <c r="W31" i="18"/>
  <c r="W153" i="18" s="1"/>
  <c r="W214" i="18" s="1"/>
  <c r="X31" i="18"/>
  <c r="X153" i="18" s="1"/>
  <c r="X214" i="18" s="1"/>
  <c r="Y31" i="18"/>
  <c r="Y153" i="18" s="1"/>
  <c r="Y214" i="18" s="1"/>
  <c r="Z31" i="18"/>
  <c r="Z153" i="18" s="1"/>
  <c r="Z214" i="18" s="1"/>
  <c r="AA31" i="18"/>
  <c r="AA153" i="18" s="1"/>
  <c r="AA214" i="18" s="1"/>
  <c r="AB31" i="18"/>
  <c r="AB153" i="18" s="1"/>
  <c r="AB214" i="18" s="1"/>
  <c r="AC31" i="18"/>
  <c r="AC153" i="18" s="1"/>
  <c r="AC214" i="18" s="1"/>
  <c r="AD31" i="18"/>
  <c r="AD153" i="18" s="1"/>
  <c r="AD214" i="18" s="1"/>
  <c r="AE31" i="18"/>
  <c r="AE153" i="18" s="1"/>
  <c r="AE214" i="18" s="1"/>
  <c r="AF31" i="18"/>
  <c r="AF153" i="18" s="1"/>
  <c r="AF214" i="18" s="1"/>
  <c r="AG31" i="18"/>
  <c r="AG153" i="18" s="1"/>
  <c r="AG214" i="18" s="1"/>
  <c r="AH31" i="18"/>
  <c r="AH153" i="18" s="1"/>
  <c r="AH214" i="18" s="1"/>
  <c r="AI31" i="18"/>
  <c r="AI153" i="18" s="1"/>
  <c r="AI214" i="18" s="1"/>
  <c r="AJ31" i="18"/>
  <c r="AJ153" i="18" s="1"/>
  <c r="AJ214" i="18" s="1"/>
  <c r="AK31" i="18"/>
  <c r="AK153" i="18" s="1"/>
  <c r="AK214" i="18" s="1"/>
  <c r="AL31" i="18"/>
  <c r="AL153" i="18" s="1"/>
  <c r="AL214" i="18" s="1"/>
  <c r="AM31" i="18"/>
  <c r="AM153" i="18" s="1"/>
  <c r="AM214" i="18" s="1"/>
  <c r="AN31" i="18"/>
  <c r="AN153" i="18" s="1"/>
  <c r="AN214" i="18" s="1"/>
  <c r="AO31" i="18"/>
  <c r="AO153" i="18" s="1"/>
  <c r="AO214" i="18" s="1"/>
  <c r="AP31" i="18"/>
  <c r="AP153" i="18" s="1"/>
  <c r="AP214" i="18" s="1"/>
  <c r="AQ31" i="18"/>
  <c r="AQ153" i="18" s="1"/>
  <c r="AQ214" i="18" s="1"/>
  <c r="AR31" i="18"/>
  <c r="AR153" i="18" s="1"/>
  <c r="AR214" i="18" s="1"/>
  <c r="AS31" i="18"/>
  <c r="AS153" i="18" s="1"/>
  <c r="AS214" i="18" s="1"/>
  <c r="AT31" i="18"/>
  <c r="AT153" i="18" s="1"/>
  <c r="AT214" i="18" s="1"/>
  <c r="AU31" i="18"/>
  <c r="AU153" i="18" s="1"/>
  <c r="AU214" i="18" s="1"/>
  <c r="AV31" i="18"/>
  <c r="AV153" i="18" s="1"/>
  <c r="AV214" i="18" s="1"/>
  <c r="AW31" i="18"/>
  <c r="AW153" i="18" s="1"/>
  <c r="AW214" i="18" s="1"/>
  <c r="G31" i="18"/>
  <c r="H30" i="18"/>
  <c r="I30" i="18"/>
  <c r="J30" i="18"/>
  <c r="K30" i="18"/>
  <c r="L30" i="18"/>
  <c r="M30" i="18"/>
  <c r="N30" i="18"/>
  <c r="O30" i="18"/>
  <c r="P30" i="18"/>
  <c r="Q30" i="18"/>
  <c r="R30" i="18"/>
  <c r="S30" i="18"/>
  <c r="T30" i="18"/>
  <c r="U30" i="18"/>
  <c r="V30" i="18"/>
  <c r="W30" i="18"/>
  <c r="X30" i="18"/>
  <c r="Y30" i="18"/>
  <c r="Z30" i="18"/>
  <c r="AA30" i="18"/>
  <c r="AB30" i="18"/>
  <c r="AC30" i="18"/>
  <c r="AD30" i="18"/>
  <c r="AE30" i="18"/>
  <c r="AF30" i="18"/>
  <c r="AG30" i="18"/>
  <c r="AH30" i="18"/>
  <c r="AI30" i="18"/>
  <c r="AJ30" i="18"/>
  <c r="AK30" i="18"/>
  <c r="AL30" i="18"/>
  <c r="AM30" i="18"/>
  <c r="AN30" i="18"/>
  <c r="AO30" i="18"/>
  <c r="AP30" i="18"/>
  <c r="AQ30" i="18"/>
  <c r="AR30" i="18"/>
  <c r="AS30" i="18"/>
  <c r="AT30" i="18"/>
  <c r="AU30" i="18"/>
  <c r="AV30" i="18"/>
  <c r="AW30" i="18"/>
  <c r="G30" i="18"/>
  <c r="B30" i="18"/>
  <c r="B152" i="18" s="1"/>
  <c r="C30" i="18"/>
  <c r="C152" i="18" s="1"/>
  <c r="D30" i="18"/>
  <c r="D152" i="18" s="1"/>
  <c r="E30" i="18"/>
  <c r="E152" i="18" s="1"/>
  <c r="A30" i="18"/>
  <c r="A152" i="18" s="1"/>
  <c r="H29" i="18"/>
  <c r="I29" i="18"/>
  <c r="J29" i="18"/>
  <c r="J151" i="18" s="1"/>
  <c r="J212" i="18" s="1"/>
  <c r="K29" i="18"/>
  <c r="K151" i="18" s="1"/>
  <c r="K212" i="18" s="1"/>
  <c r="L29" i="18"/>
  <c r="L151" i="18" s="1"/>
  <c r="L212" i="18" s="1"/>
  <c r="M29" i="18"/>
  <c r="M151" i="18" s="1"/>
  <c r="M212" i="18" s="1"/>
  <c r="N29" i="18"/>
  <c r="N151" i="18" s="1"/>
  <c r="N212" i="18" s="1"/>
  <c r="O29" i="18"/>
  <c r="O151" i="18" s="1"/>
  <c r="O212" i="18" s="1"/>
  <c r="P29" i="18"/>
  <c r="P151" i="18" s="1"/>
  <c r="P212" i="18" s="1"/>
  <c r="Q29" i="18"/>
  <c r="Q151" i="18" s="1"/>
  <c r="Q212" i="18" s="1"/>
  <c r="R29" i="18"/>
  <c r="R151" i="18" s="1"/>
  <c r="R212" i="18" s="1"/>
  <c r="S29" i="18"/>
  <c r="S151" i="18" s="1"/>
  <c r="S212" i="18" s="1"/>
  <c r="T29" i="18"/>
  <c r="T151" i="18" s="1"/>
  <c r="T212" i="18" s="1"/>
  <c r="U29" i="18"/>
  <c r="U151" i="18" s="1"/>
  <c r="U212" i="18" s="1"/>
  <c r="V29" i="18"/>
  <c r="V151" i="18" s="1"/>
  <c r="V212" i="18" s="1"/>
  <c r="W29" i="18"/>
  <c r="W151" i="18" s="1"/>
  <c r="W212" i="18" s="1"/>
  <c r="X29" i="18"/>
  <c r="X151" i="18" s="1"/>
  <c r="X212" i="18" s="1"/>
  <c r="Y29" i="18"/>
  <c r="Y151" i="18" s="1"/>
  <c r="Y212" i="18" s="1"/>
  <c r="Z29" i="18"/>
  <c r="Z151" i="18" s="1"/>
  <c r="Z212" i="18" s="1"/>
  <c r="AA29" i="18"/>
  <c r="AA151" i="18" s="1"/>
  <c r="AA212" i="18" s="1"/>
  <c r="AB29" i="18"/>
  <c r="AB151" i="18" s="1"/>
  <c r="AB212" i="18" s="1"/>
  <c r="AC29" i="18"/>
  <c r="AC151" i="18" s="1"/>
  <c r="AC212" i="18" s="1"/>
  <c r="AD29" i="18"/>
  <c r="AD151" i="18" s="1"/>
  <c r="AD212" i="18" s="1"/>
  <c r="AE29" i="18"/>
  <c r="AE151" i="18" s="1"/>
  <c r="AE212" i="18" s="1"/>
  <c r="AF29" i="18"/>
  <c r="AF151" i="18" s="1"/>
  <c r="AF212" i="18" s="1"/>
  <c r="AG29" i="18"/>
  <c r="AG151" i="18" s="1"/>
  <c r="AG212" i="18" s="1"/>
  <c r="AH29" i="18"/>
  <c r="AH151" i="18" s="1"/>
  <c r="AH212" i="18" s="1"/>
  <c r="AI29" i="18"/>
  <c r="AI151" i="18" s="1"/>
  <c r="AI212" i="18" s="1"/>
  <c r="AJ29" i="18"/>
  <c r="AJ151" i="18" s="1"/>
  <c r="AJ212" i="18" s="1"/>
  <c r="AK29" i="18"/>
  <c r="AK151" i="18" s="1"/>
  <c r="AK212" i="18" s="1"/>
  <c r="AL29" i="18"/>
  <c r="AL151" i="18" s="1"/>
  <c r="AL212" i="18" s="1"/>
  <c r="AM29" i="18"/>
  <c r="AM151" i="18" s="1"/>
  <c r="AM212" i="18" s="1"/>
  <c r="AN29" i="18"/>
  <c r="AN151" i="18" s="1"/>
  <c r="AN212" i="18" s="1"/>
  <c r="AO29" i="18"/>
  <c r="AO151" i="18" s="1"/>
  <c r="AO212" i="18" s="1"/>
  <c r="AP29" i="18"/>
  <c r="AP151" i="18" s="1"/>
  <c r="AP212" i="18" s="1"/>
  <c r="AQ29" i="18"/>
  <c r="AQ151" i="18" s="1"/>
  <c r="AQ212" i="18" s="1"/>
  <c r="AR29" i="18"/>
  <c r="AR151" i="18" s="1"/>
  <c r="AR212" i="18" s="1"/>
  <c r="AS29" i="18"/>
  <c r="AS151" i="18" s="1"/>
  <c r="AS212" i="18" s="1"/>
  <c r="AT29" i="18"/>
  <c r="AT151" i="18" s="1"/>
  <c r="AT212" i="18" s="1"/>
  <c r="AU29" i="18"/>
  <c r="AU151" i="18" s="1"/>
  <c r="AU212" i="18" s="1"/>
  <c r="AV29" i="18"/>
  <c r="AV151" i="18" s="1"/>
  <c r="AV212" i="18" s="1"/>
  <c r="AW29" i="18"/>
  <c r="AW151" i="18" s="1"/>
  <c r="AW212" i="18" s="1"/>
  <c r="G29" i="18"/>
  <c r="B29" i="18"/>
  <c r="B151" i="18" s="1"/>
  <c r="C29" i="18"/>
  <c r="C151" i="18" s="1"/>
  <c r="D29" i="18"/>
  <c r="D151" i="18" s="1"/>
  <c r="E29" i="18"/>
  <c r="E151" i="18" s="1"/>
  <c r="A29" i="18"/>
  <c r="A151" i="18" s="1"/>
  <c r="H28" i="18"/>
  <c r="I28" i="18"/>
  <c r="J28" i="18"/>
  <c r="K28" i="18"/>
  <c r="L28" i="18"/>
  <c r="M28" i="18"/>
  <c r="N28" i="18"/>
  <c r="O28" i="18"/>
  <c r="P28" i="18"/>
  <c r="Q28" i="18"/>
  <c r="R28" i="18"/>
  <c r="S28" i="18"/>
  <c r="T28" i="18"/>
  <c r="U28" i="18"/>
  <c r="V28" i="18"/>
  <c r="W28" i="18"/>
  <c r="X28" i="18"/>
  <c r="Y28" i="18"/>
  <c r="Z28" i="18"/>
  <c r="AA28" i="18"/>
  <c r="AB28" i="18"/>
  <c r="AC28" i="18"/>
  <c r="AD28" i="18"/>
  <c r="AE28" i="18"/>
  <c r="AF28" i="18"/>
  <c r="AG28" i="18"/>
  <c r="AH28" i="18"/>
  <c r="AI28" i="18"/>
  <c r="AJ28" i="18"/>
  <c r="AK28" i="18"/>
  <c r="AL28" i="18"/>
  <c r="AM28" i="18"/>
  <c r="AN28" i="18"/>
  <c r="AO28" i="18"/>
  <c r="AP28" i="18"/>
  <c r="AQ28" i="18"/>
  <c r="AR28" i="18"/>
  <c r="AS28" i="18"/>
  <c r="AT28" i="18"/>
  <c r="AU28" i="18"/>
  <c r="AV28" i="18"/>
  <c r="AW28" i="18"/>
  <c r="G28" i="18"/>
  <c r="B28" i="18"/>
  <c r="B150" i="18" s="1"/>
  <c r="C28" i="18"/>
  <c r="C150" i="18" s="1"/>
  <c r="D28" i="18"/>
  <c r="D150" i="18" s="1"/>
  <c r="E28" i="18"/>
  <c r="E150" i="18" s="1"/>
  <c r="A28" i="18"/>
  <c r="A150" i="18" s="1"/>
  <c r="H27" i="18"/>
  <c r="I27" i="18"/>
  <c r="J27" i="18"/>
  <c r="K27" i="18"/>
  <c r="L27" i="18"/>
  <c r="M27" i="18"/>
  <c r="N27" i="18"/>
  <c r="O27" i="18"/>
  <c r="P27" i="18"/>
  <c r="Q27" i="18"/>
  <c r="R27" i="18"/>
  <c r="S27" i="18"/>
  <c r="T27" i="18"/>
  <c r="U27" i="18"/>
  <c r="V27" i="18"/>
  <c r="W27" i="18"/>
  <c r="X27" i="18"/>
  <c r="Y27" i="18"/>
  <c r="Z27" i="18"/>
  <c r="AA27" i="18"/>
  <c r="AB27" i="18"/>
  <c r="AC27" i="18"/>
  <c r="AD27" i="18"/>
  <c r="AE27" i="18"/>
  <c r="AF27" i="18"/>
  <c r="AG27" i="18"/>
  <c r="AH27" i="18"/>
  <c r="AI27" i="18"/>
  <c r="AJ27" i="18"/>
  <c r="AK27" i="18"/>
  <c r="AL27" i="18"/>
  <c r="AM27" i="18"/>
  <c r="AN27" i="18"/>
  <c r="AO27" i="18"/>
  <c r="AP27" i="18"/>
  <c r="AQ27" i="18"/>
  <c r="AR27" i="18"/>
  <c r="AS27" i="18"/>
  <c r="AT27" i="18"/>
  <c r="AU27" i="18"/>
  <c r="AV27" i="18"/>
  <c r="AW27" i="18"/>
  <c r="G27" i="18"/>
  <c r="B27" i="18"/>
  <c r="B149" i="18" s="1"/>
  <c r="C27" i="18"/>
  <c r="C149" i="18" s="1"/>
  <c r="D27" i="18"/>
  <c r="D149" i="18" s="1"/>
  <c r="E27" i="18"/>
  <c r="E149" i="18" s="1"/>
  <c r="A27" i="18"/>
  <c r="A149" i="18" s="1"/>
  <c r="H26" i="18"/>
  <c r="I26" i="18"/>
  <c r="J26" i="18"/>
  <c r="K26" i="18"/>
  <c r="L26" i="18"/>
  <c r="M26" i="18"/>
  <c r="N26" i="18"/>
  <c r="O26" i="18"/>
  <c r="P26" i="18"/>
  <c r="Q26" i="18"/>
  <c r="R26" i="18"/>
  <c r="S26" i="18"/>
  <c r="T26" i="18"/>
  <c r="U26" i="18"/>
  <c r="V26" i="18"/>
  <c r="W26" i="18"/>
  <c r="X26" i="18"/>
  <c r="Y26" i="18"/>
  <c r="Z26" i="18"/>
  <c r="AA26" i="18"/>
  <c r="AB26" i="18"/>
  <c r="AC26" i="18"/>
  <c r="AD26" i="18"/>
  <c r="AE26" i="18"/>
  <c r="AF26" i="18"/>
  <c r="AG26" i="18"/>
  <c r="AH26" i="18"/>
  <c r="AI26" i="18"/>
  <c r="AJ26" i="18"/>
  <c r="AK26" i="18"/>
  <c r="AL26" i="18"/>
  <c r="AM26" i="18"/>
  <c r="AN26" i="18"/>
  <c r="AO26" i="18"/>
  <c r="AP26" i="18"/>
  <c r="AQ26" i="18"/>
  <c r="AR26" i="18"/>
  <c r="AS26" i="18"/>
  <c r="AT26" i="18"/>
  <c r="AU26" i="18"/>
  <c r="AV26" i="18"/>
  <c r="AW26" i="18"/>
  <c r="G26" i="18"/>
  <c r="B26" i="18"/>
  <c r="B148" i="18" s="1"/>
  <c r="C26" i="18"/>
  <c r="C148" i="18" s="1"/>
  <c r="D26" i="18"/>
  <c r="D148" i="18" s="1"/>
  <c r="E26" i="18"/>
  <c r="E148" i="18" s="1"/>
  <c r="A26" i="18"/>
  <c r="A148" i="18" s="1"/>
  <c r="H24" i="18"/>
  <c r="I24" i="18"/>
  <c r="J24" i="18"/>
  <c r="K24" i="18"/>
  <c r="L24" i="18"/>
  <c r="M24" i="18"/>
  <c r="N24" i="18"/>
  <c r="O24" i="18"/>
  <c r="P24" i="18"/>
  <c r="Q24" i="18"/>
  <c r="R24" i="18"/>
  <c r="S24" i="18"/>
  <c r="T24" i="18"/>
  <c r="U24" i="18"/>
  <c r="V24" i="18"/>
  <c r="W24" i="18"/>
  <c r="X24" i="18"/>
  <c r="Y24" i="18"/>
  <c r="Z24" i="18"/>
  <c r="AA24" i="18"/>
  <c r="AB24" i="18"/>
  <c r="AC24" i="18"/>
  <c r="AD24" i="18"/>
  <c r="AE24" i="18"/>
  <c r="AF24" i="18"/>
  <c r="AG24" i="18"/>
  <c r="AH24" i="18"/>
  <c r="AI24" i="18"/>
  <c r="AJ24" i="18"/>
  <c r="AK24" i="18"/>
  <c r="AL24" i="18"/>
  <c r="AM24" i="18"/>
  <c r="AN24" i="18"/>
  <c r="AO24" i="18"/>
  <c r="AP24" i="18"/>
  <c r="AQ24" i="18"/>
  <c r="AR24" i="18"/>
  <c r="AS24" i="18"/>
  <c r="AT24" i="18"/>
  <c r="AU24" i="18"/>
  <c r="AV24" i="18"/>
  <c r="AW24" i="18"/>
  <c r="H25" i="18"/>
  <c r="I25" i="18"/>
  <c r="J25" i="18"/>
  <c r="K25" i="18"/>
  <c r="L25" i="18"/>
  <c r="M25" i="18"/>
  <c r="N25" i="18"/>
  <c r="O25" i="18"/>
  <c r="P25" i="18"/>
  <c r="Q25" i="18"/>
  <c r="R25" i="18"/>
  <c r="S25" i="18"/>
  <c r="T25" i="18"/>
  <c r="U25" i="18"/>
  <c r="V25" i="18"/>
  <c r="W25" i="18"/>
  <c r="X25" i="18"/>
  <c r="Y25" i="18"/>
  <c r="Z25" i="18"/>
  <c r="AA25" i="18"/>
  <c r="AB25" i="18"/>
  <c r="AC25" i="18"/>
  <c r="AD25" i="18"/>
  <c r="AE25" i="18"/>
  <c r="AF25" i="18"/>
  <c r="AG25" i="18"/>
  <c r="AH25" i="18"/>
  <c r="AI25" i="18"/>
  <c r="AJ25" i="18"/>
  <c r="AK25" i="18"/>
  <c r="AL25" i="18"/>
  <c r="AM25" i="18"/>
  <c r="AN25" i="18"/>
  <c r="AO25" i="18"/>
  <c r="AP25" i="18"/>
  <c r="AQ25" i="18"/>
  <c r="AR25" i="18"/>
  <c r="AS25" i="18"/>
  <c r="AT25" i="18"/>
  <c r="AU25" i="18"/>
  <c r="AV25" i="18"/>
  <c r="AW25" i="18"/>
  <c r="G25" i="18"/>
  <c r="B25" i="18"/>
  <c r="B147" i="18" s="1"/>
  <c r="C25" i="18"/>
  <c r="C147" i="18" s="1"/>
  <c r="D25" i="18"/>
  <c r="D147" i="18" s="1"/>
  <c r="E25" i="18"/>
  <c r="E147" i="18" s="1"/>
  <c r="A25" i="18"/>
  <c r="A147" i="18" s="1"/>
  <c r="G24" i="18"/>
  <c r="B24" i="18"/>
  <c r="B146" i="18" s="1"/>
  <c r="C24" i="18"/>
  <c r="C146" i="18" s="1"/>
  <c r="D24" i="18"/>
  <c r="D146" i="18" s="1"/>
  <c r="E24" i="18"/>
  <c r="E146" i="18" s="1"/>
  <c r="A24" i="18"/>
  <c r="A146" i="18" s="1"/>
  <c r="H20" i="18"/>
  <c r="I20" i="18"/>
  <c r="H21" i="18"/>
  <c r="I21" i="18"/>
  <c r="H23" i="18"/>
  <c r="I23" i="18"/>
  <c r="G23" i="18"/>
  <c r="G21" i="18"/>
  <c r="G20" i="18"/>
  <c r="B20" i="18"/>
  <c r="B142" i="18" s="1"/>
  <c r="C20" i="18"/>
  <c r="C142" i="18" s="1"/>
  <c r="D20" i="18"/>
  <c r="D142" i="18" s="1"/>
  <c r="E20" i="18"/>
  <c r="E142" i="18" s="1"/>
  <c r="B21" i="18"/>
  <c r="B143" i="18" s="1"/>
  <c r="C21" i="18"/>
  <c r="C143" i="18" s="1"/>
  <c r="D21" i="18"/>
  <c r="D143" i="18" s="1"/>
  <c r="E21" i="18"/>
  <c r="E143" i="18" s="1"/>
  <c r="B22" i="18"/>
  <c r="B144" i="18" s="1"/>
  <c r="C22" i="18"/>
  <c r="C144" i="18" s="1"/>
  <c r="D22" i="18"/>
  <c r="D144" i="18" s="1"/>
  <c r="E22" i="18"/>
  <c r="E144" i="18" s="1"/>
  <c r="B23" i="18"/>
  <c r="B145" i="18" s="1"/>
  <c r="C23" i="18"/>
  <c r="C145" i="18" s="1"/>
  <c r="D23" i="18"/>
  <c r="D145" i="18" s="1"/>
  <c r="E23" i="18"/>
  <c r="E145" i="18" s="1"/>
  <c r="A23" i="18"/>
  <c r="A145" i="18" s="1"/>
  <c r="A22" i="18"/>
  <c r="A144" i="18" s="1"/>
  <c r="A21" i="18"/>
  <c r="A143" i="18" s="1"/>
  <c r="A20" i="18"/>
  <c r="A142" i="18" s="1"/>
  <c r="H19" i="18"/>
  <c r="H141" i="18" s="1"/>
  <c r="H202" i="18" s="1"/>
  <c r="I19" i="18"/>
  <c r="I141" i="18" s="1"/>
  <c r="I202" i="18" s="1"/>
  <c r="J19" i="18"/>
  <c r="J141" i="18" s="1"/>
  <c r="J202" i="18" s="1"/>
  <c r="K19" i="18"/>
  <c r="K141" i="18" s="1"/>
  <c r="K202" i="18" s="1"/>
  <c r="L19" i="18"/>
  <c r="L141" i="18" s="1"/>
  <c r="L202" i="18" s="1"/>
  <c r="M19" i="18"/>
  <c r="M141" i="18" s="1"/>
  <c r="M202" i="18" s="1"/>
  <c r="N19" i="18"/>
  <c r="N141" i="18" s="1"/>
  <c r="N202" i="18" s="1"/>
  <c r="O19" i="18"/>
  <c r="O141" i="18" s="1"/>
  <c r="O202" i="18" s="1"/>
  <c r="P19" i="18"/>
  <c r="P141" i="18" s="1"/>
  <c r="P202" i="18" s="1"/>
  <c r="Q19" i="18"/>
  <c r="Q141" i="18" s="1"/>
  <c r="Q202" i="18" s="1"/>
  <c r="R19" i="18"/>
  <c r="R141" i="18" s="1"/>
  <c r="R202" i="18" s="1"/>
  <c r="S19" i="18"/>
  <c r="S141" i="18" s="1"/>
  <c r="S202" i="18" s="1"/>
  <c r="T19" i="18"/>
  <c r="T141" i="18" s="1"/>
  <c r="T202" i="18" s="1"/>
  <c r="U19" i="18"/>
  <c r="U141" i="18" s="1"/>
  <c r="U202" i="18" s="1"/>
  <c r="V19" i="18"/>
  <c r="V141" i="18" s="1"/>
  <c r="V202" i="18" s="1"/>
  <c r="W19" i="18"/>
  <c r="W141" i="18" s="1"/>
  <c r="W202" i="18" s="1"/>
  <c r="X19" i="18"/>
  <c r="X141" i="18" s="1"/>
  <c r="X202" i="18" s="1"/>
  <c r="Y19" i="18"/>
  <c r="Y141" i="18" s="1"/>
  <c r="Y202" i="18" s="1"/>
  <c r="Z19" i="18"/>
  <c r="Z141" i="18" s="1"/>
  <c r="Z202" i="18" s="1"/>
  <c r="AA19" i="18"/>
  <c r="AA141" i="18" s="1"/>
  <c r="AA202" i="18" s="1"/>
  <c r="AB19" i="18"/>
  <c r="AB141" i="18" s="1"/>
  <c r="AB202" i="18" s="1"/>
  <c r="AC19" i="18"/>
  <c r="AC141" i="18" s="1"/>
  <c r="AC202" i="18" s="1"/>
  <c r="AD19" i="18"/>
  <c r="AD141" i="18" s="1"/>
  <c r="AD202" i="18" s="1"/>
  <c r="AE19" i="18"/>
  <c r="AE141" i="18" s="1"/>
  <c r="AE202" i="18" s="1"/>
  <c r="AF19" i="18"/>
  <c r="AF141" i="18" s="1"/>
  <c r="AF202" i="18" s="1"/>
  <c r="AG19" i="18"/>
  <c r="AG141" i="18" s="1"/>
  <c r="AG202" i="18" s="1"/>
  <c r="AH19" i="18"/>
  <c r="AH141" i="18" s="1"/>
  <c r="AH202" i="18" s="1"/>
  <c r="AI19" i="18"/>
  <c r="AI141" i="18" s="1"/>
  <c r="AI202" i="18" s="1"/>
  <c r="AJ19" i="18"/>
  <c r="AJ141" i="18" s="1"/>
  <c r="AJ202" i="18" s="1"/>
  <c r="AK19" i="18"/>
  <c r="AK141" i="18" s="1"/>
  <c r="AK202" i="18" s="1"/>
  <c r="AL19" i="18"/>
  <c r="AL141" i="18" s="1"/>
  <c r="AL202" i="18" s="1"/>
  <c r="AM19" i="18"/>
  <c r="AM141" i="18" s="1"/>
  <c r="AM202" i="18" s="1"/>
  <c r="AN19" i="18"/>
  <c r="AN141" i="18" s="1"/>
  <c r="AN202" i="18" s="1"/>
  <c r="AO19" i="18"/>
  <c r="AO141" i="18" s="1"/>
  <c r="AO202" i="18" s="1"/>
  <c r="AP19" i="18"/>
  <c r="AP141" i="18" s="1"/>
  <c r="AP202" i="18" s="1"/>
  <c r="AQ19" i="18"/>
  <c r="AQ141" i="18" s="1"/>
  <c r="AQ202" i="18" s="1"/>
  <c r="AR19" i="18"/>
  <c r="AR141" i="18" s="1"/>
  <c r="AR202" i="18" s="1"/>
  <c r="AS19" i="18"/>
  <c r="AS141" i="18" s="1"/>
  <c r="AS202" i="18" s="1"/>
  <c r="AT19" i="18"/>
  <c r="AT141" i="18" s="1"/>
  <c r="AT202" i="18" s="1"/>
  <c r="AU19" i="18"/>
  <c r="AU141" i="18" s="1"/>
  <c r="AU202" i="18" s="1"/>
  <c r="AV19" i="18"/>
  <c r="AW19" i="18"/>
  <c r="G19" i="18"/>
  <c r="G141" i="18" s="1"/>
  <c r="G202" i="18" s="1"/>
  <c r="B19" i="18"/>
  <c r="B141" i="18" s="1"/>
  <c r="C19" i="18"/>
  <c r="C141" i="18" s="1"/>
  <c r="D19" i="18"/>
  <c r="D141" i="18" s="1"/>
  <c r="E19" i="18"/>
  <c r="E141" i="18" s="1"/>
  <c r="A19" i="18"/>
  <c r="A141" i="18" s="1"/>
  <c r="H10" i="18"/>
  <c r="H132" i="18" s="1"/>
  <c r="H193" i="18" s="1"/>
  <c r="I10" i="18"/>
  <c r="I132" i="18" s="1"/>
  <c r="I193" i="18" s="1"/>
  <c r="J10" i="18"/>
  <c r="J132" i="18" s="1"/>
  <c r="J193" i="18" s="1"/>
  <c r="K10" i="18"/>
  <c r="K132" i="18" s="1"/>
  <c r="K193" i="18" s="1"/>
  <c r="L10" i="18"/>
  <c r="L132" i="18" s="1"/>
  <c r="L193" i="18" s="1"/>
  <c r="M10" i="18"/>
  <c r="M132" i="18" s="1"/>
  <c r="M193" i="18" s="1"/>
  <c r="N10" i="18"/>
  <c r="N132" i="18" s="1"/>
  <c r="N193" i="18" s="1"/>
  <c r="O10" i="18"/>
  <c r="O132" i="18" s="1"/>
  <c r="O193" i="18" s="1"/>
  <c r="P10" i="18"/>
  <c r="P132" i="18" s="1"/>
  <c r="P193" i="18" s="1"/>
  <c r="Q10" i="18"/>
  <c r="Q132" i="18" s="1"/>
  <c r="Q193" i="18" s="1"/>
  <c r="R10" i="18"/>
  <c r="R132" i="18" s="1"/>
  <c r="R193" i="18" s="1"/>
  <c r="S10" i="18"/>
  <c r="S132" i="18" s="1"/>
  <c r="S193" i="18" s="1"/>
  <c r="T10" i="18"/>
  <c r="T132" i="18" s="1"/>
  <c r="T193" i="18" s="1"/>
  <c r="U10" i="18"/>
  <c r="U132" i="18" s="1"/>
  <c r="U193" i="18" s="1"/>
  <c r="V10" i="18"/>
  <c r="V132" i="18" s="1"/>
  <c r="V193" i="18" s="1"/>
  <c r="W10" i="18"/>
  <c r="W132" i="18" s="1"/>
  <c r="W193" i="18" s="1"/>
  <c r="X10" i="18"/>
  <c r="X132" i="18" s="1"/>
  <c r="X193" i="18" s="1"/>
  <c r="Y10" i="18"/>
  <c r="Y132" i="18" s="1"/>
  <c r="Y193" i="18" s="1"/>
  <c r="Z10" i="18"/>
  <c r="Z132" i="18" s="1"/>
  <c r="Z193" i="18" s="1"/>
  <c r="AA10" i="18"/>
  <c r="AA132" i="18" s="1"/>
  <c r="AA193" i="18" s="1"/>
  <c r="AB10" i="18"/>
  <c r="AB132" i="18" s="1"/>
  <c r="AB193" i="18" s="1"/>
  <c r="AC10" i="18"/>
  <c r="AC132" i="18" s="1"/>
  <c r="AC193" i="18" s="1"/>
  <c r="AD10" i="18"/>
  <c r="AD132" i="18" s="1"/>
  <c r="AD193" i="18" s="1"/>
  <c r="AE10" i="18"/>
  <c r="AE132" i="18" s="1"/>
  <c r="AE193" i="18" s="1"/>
  <c r="AF10" i="18"/>
  <c r="AF132" i="18" s="1"/>
  <c r="AF193" i="18" s="1"/>
  <c r="AG10" i="18"/>
  <c r="AG132" i="18" s="1"/>
  <c r="AG193" i="18" s="1"/>
  <c r="AH10" i="18"/>
  <c r="AH132" i="18" s="1"/>
  <c r="AH193" i="18" s="1"/>
  <c r="AI10" i="18"/>
  <c r="AI132" i="18" s="1"/>
  <c r="AI193" i="18" s="1"/>
  <c r="AJ10" i="18"/>
  <c r="AK10" i="18"/>
  <c r="AL10" i="18"/>
  <c r="AM10" i="18"/>
  <c r="AN10" i="18"/>
  <c r="AO10" i="18"/>
  <c r="AP10" i="18"/>
  <c r="AQ10" i="18"/>
  <c r="AR10" i="18"/>
  <c r="AS10" i="18"/>
  <c r="AT10" i="18"/>
  <c r="AU10" i="18"/>
  <c r="AV10" i="18"/>
  <c r="AW10" i="18"/>
  <c r="H11" i="18"/>
  <c r="I11" i="18"/>
  <c r="H12" i="18"/>
  <c r="I12" i="18"/>
  <c r="H13" i="18"/>
  <c r="I13" i="18"/>
  <c r="H14" i="18"/>
  <c r="I14" i="18"/>
  <c r="H15" i="18"/>
  <c r="I15" i="18"/>
  <c r="H16" i="18"/>
  <c r="I16" i="18"/>
  <c r="H17" i="18"/>
  <c r="I17" i="18"/>
  <c r="H18" i="18"/>
  <c r="I18" i="18"/>
  <c r="G18" i="18"/>
  <c r="G17" i="18"/>
  <c r="G16" i="18"/>
  <c r="B16" i="18"/>
  <c r="B138" i="18" s="1"/>
  <c r="C16" i="18"/>
  <c r="C138" i="18" s="1"/>
  <c r="D16" i="18"/>
  <c r="D138" i="18" s="1"/>
  <c r="E16" i="18"/>
  <c r="E138" i="18" s="1"/>
  <c r="B17" i="18"/>
  <c r="B139" i="18" s="1"/>
  <c r="C17" i="18"/>
  <c r="C139" i="18" s="1"/>
  <c r="D17" i="18"/>
  <c r="D139" i="18" s="1"/>
  <c r="E17" i="18"/>
  <c r="E139" i="18" s="1"/>
  <c r="B18" i="18"/>
  <c r="B140" i="18" s="1"/>
  <c r="C18" i="18"/>
  <c r="C140" i="18" s="1"/>
  <c r="D18" i="18"/>
  <c r="D140" i="18" s="1"/>
  <c r="E18" i="18"/>
  <c r="E140" i="18" s="1"/>
  <c r="A18" i="18"/>
  <c r="A140" i="18" s="1"/>
  <c r="A17" i="18"/>
  <c r="A139" i="18" s="1"/>
  <c r="A16" i="18"/>
  <c r="A138" i="18" s="1"/>
  <c r="G15" i="18"/>
  <c r="G14" i="18"/>
  <c r="G13" i="18"/>
  <c r="G12" i="18"/>
  <c r="G11" i="18"/>
  <c r="G10" i="18"/>
  <c r="G132" i="18" s="1"/>
  <c r="G193" i="18" s="1"/>
  <c r="B11" i="18"/>
  <c r="B133" i="18" s="1"/>
  <c r="C11" i="18"/>
  <c r="C133" i="18" s="1"/>
  <c r="D11" i="18"/>
  <c r="D133" i="18" s="1"/>
  <c r="E11" i="18"/>
  <c r="E133" i="18" s="1"/>
  <c r="B12" i="18"/>
  <c r="B134" i="18" s="1"/>
  <c r="C12" i="18"/>
  <c r="C134" i="18" s="1"/>
  <c r="D12" i="18"/>
  <c r="D134" i="18" s="1"/>
  <c r="E12" i="18"/>
  <c r="E134" i="18" s="1"/>
  <c r="B13" i="18"/>
  <c r="B135" i="18" s="1"/>
  <c r="C13" i="18"/>
  <c r="C135" i="18" s="1"/>
  <c r="D13" i="18"/>
  <c r="D135" i="18" s="1"/>
  <c r="E13" i="18"/>
  <c r="E135" i="18" s="1"/>
  <c r="B14" i="18"/>
  <c r="B136" i="18" s="1"/>
  <c r="C14" i="18"/>
  <c r="C136" i="18" s="1"/>
  <c r="D14" i="18"/>
  <c r="D136" i="18" s="1"/>
  <c r="E14" i="18"/>
  <c r="E136" i="18" s="1"/>
  <c r="B15" i="18"/>
  <c r="B137" i="18" s="1"/>
  <c r="C15" i="18"/>
  <c r="C137" i="18" s="1"/>
  <c r="D15" i="18"/>
  <c r="D137" i="18" s="1"/>
  <c r="E15" i="18"/>
  <c r="E137" i="18" s="1"/>
  <c r="A15" i="18"/>
  <c r="A137" i="18" s="1"/>
  <c r="A14" i="18"/>
  <c r="A136" i="18" s="1"/>
  <c r="A13" i="18"/>
  <c r="A135" i="18" s="1"/>
  <c r="A12" i="18"/>
  <c r="A134" i="18" s="1"/>
  <c r="A11" i="18"/>
  <c r="A133" i="18" s="1"/>
  <c r="B10" i="18"/>
  <c r="B132" i="18" s="1"/>
  <c r="C10" i="18"/>
  <c r="C132" i="18" s="1"/>
  <c r="D10" i="18"/>
  <c r="D132" i="18" s="1"/>
  <c r="E10" i="18"/>
  <c r="E132" i="18" s="1"/>
  <c r="A10" i="18"/>
  <c r="A132" i="18" s="1"/>
  <c r="H9" i="18"/>
  <c r="H131" i="18" s="1"/>
  <c r="H192" i="18" s="1"/>
  <c r="I9" i="18"/>
  <c r="I131" i="18" s="1"/>
  <c r="I192" i="18" s="1"/>
  <c r="J9" i="18"/>
  <c r="J131" i="18" s="1"/>
  <c r="J192" i="18" s="1"/>
  <c r="K9" i="18"/>
  <c r="K131" i="18" s="1"/>
  <c r="K192" i="18" s="1"/>
  <c r="L9" i="18"/>
  <c r="L131" i="18" s="1"/>
  <c r="L192" i="18" s="1"/>
  <c r="M9" i="18"/>
  <c r="M131" i="18" s="1"/>
  <c r="M192" i="18" s="1"/>
  <c r="N9" i="18"/>
  <c r="N131" i="18" s="1"/>
  <c r="N192" i="18" s="1"/>
  <c r="O9" i="18"/>
  <c r="O131" i="18" s="1"/>
  <c r="O192" i="18" s="1"/>
  <c r="P9" i="18"/>
  <c r="P131" i="18" s="1"/>
  <c r="P192" i="18" s="1"/>
  <c r="Q9" i="18"/>
  <c r="Q131" i="18" s="1"/>
  <c r="Q192" i="18" s="1"/>
  <c r="R9" i="18"/>
  <c r="R131" i="18" s="1"/>
  <c r="R192" i="18" s="1"/>
  <c r="S9" i="18"/>
  <c r="S131" i="18" s="1"/>
  <c r="S192" i="18" s="1"/>
  <c r="T9" i="18"/>
  <c r="T131" i="18" s="1"/>
  <c r="T192" i="18" s="1"/>
  <c r="U9" i="18"/>
  <c r="U131" i="18" s="1"/>
  <c r="U192" i="18" s="1"/>
  <c r="V9" i="18"/>
  <c r="V131" i="18" s="1"/>
  <c r="V192" i="18" s="1"/>
  <c r="W9" i="18"/>
  <c r="W131" i="18" s="1"/>
  <c r="W192" i="18" s="1"/>
  <c r="X9" i="18"/>
  <c r="X131" i="18" s="1"/>
  <c r="X192" i="18" s="1"/>
  <c r="Y9" i="18"/>
  <c r="Y131" i="18" s="1"/>
  <c r="Y192" i="18" s="1"/>
  <c r="Z9" i="18"/>
  <c r="Z131" i="18" s="1"/>
  <c r="Z192" i="18" s="1"/>
  <c r="AA9" i="18"/>
  <c r="AA131" i="18" s="1"/>
  <c r="AA192" i="18" s="1"/>
  <c r="AB9" i="18"/>
  <c r="AB131" i="18" s="1"/>
  <c r="AB192" i="18" s="1"/>
  <c r="AC9" i="18"/>
  <c r="AC131" i="18" s="1"/>
  <c r="AC192" i="18" s="1"/>
  <c r="AD9" i="18"/>
  <c r="AD131" i="18" s="1"/>
  <c r="AD192" i="18" s="1"/>
  <c r="AE9" i="18"/>
  <c r="AE131" i="18" s="1"/>
  <c r="AE192" i="18" s="1"/>
  <c r="AF9" i="18"/>
  <c r="AF131" i="18" s="1"/>
  <c r="AF192" i="18" s="1"/>
  <c r="AG9" i="18"/>
  <c r="AG131" i="18" s="1"/>
  <c r="AG192" i="18" s="1"/>
  <c r="AH9" i="18"/>
  <c r="AH131" i="18" s="1"/>
  <c r="AH192" i="18" s="1"/>
  <c r="AI9" i="18"/>
  <c r="AI131" i="18" s="1"/>
  <c r="AI192" i="18" s="1"/>
  <c r="AJ9" i="18"/>
  <c r="AK9" i="18"/>
  <c r="AL9" i="18"/>
  <c r="AM9" i="18"/>
  <c r="AN9" i="18"/>
  <c r="AO9" i="18"/>
  <c r="AP9" i="18"/>
  <c r="AQ9" i="18"/>
  <c r="AR9" i="18"/>
  <c r="AS9" i="18"/>
  <c r="AT9" i="18"/>
  <c r="AU9" i="18"/>
  <c r="AV9" i="18"/>
  <c r="AW9" i="18"/>
  <c r="G9" i="18"/>
  <c r="G131" i="18" s="1"/>
  <c r="G192" i="18" s="1"/>
  <c r="H8" i="18"/>
  <c r="I8" i="18"/>
  <c r="J8" i="18"/>
  <c r="K8" i="18"/>
  <c r="L8" i="18"/>
  <c r="M8" i="18"/>
  <c r="N8" i="18"/>
  <c r="O8" i="18"/>
  <c r="P8" i="18"/>
  <c r="Q8" i="18"/>
  <c r="R8" i="18"/>
  <c r="S8" i="18"/>
  <c r="T8" i="18"/>
  <c r="U8" i="18"/>
  <c r="V8" i="18"/>
  <c r="W8" i="18"/>
  <c r="X8" i="18"/>
  <c r="Y8" i="18"/>
  <c r="Z8" i="18"/>
  <c r="AA8" i="18"/>
  <c r="AB8" i="18"/>
  <c r="AC8" i="18"/>
  <c r="AD8" i="18"/>
  <c r="AE8" i="18"/>
  <c r="AF8" i="18"/>
  <c r="AG8" i="18"/>
  <c r="AH8" i="18"/>
  <c r="AI8" i="18"/>
  <c r="AJ8" i="18"/>
  <c r="AK8" i="18"/>
  <c r="AL8" i="18"/>
  <c r="AM8" i="18"/>
  <c r="AN8" i="18"/>
  <c r="AO8" i="18"/>
  <c r="AP8" i="18"/>
  <c r="AQ8" i="18"/>
  <c r="AR8" i="18"/>
  <c r="AS8" i="18"/>
  <c r="AT8" i="18"/>
  <c r="AU8" i="18"/>
  <c r="AV8" i="18"/>
  <c r="AW8" i="18"/>
  <c r="B9" i="18"/>
  <c r="B131" i="18" s="1"/>
  <c r="C9" i="18"/>
  <c r="C131" i="18" s="1"/>
  <c r="D9" i="18"/>
  <c r="D131" i="18" s="1"/>
  <c r="E9" i="18"/>
  <c r="E131" i="18" s="1"/>
  <c r="A9" i="18"/>
  <c r="A131" i="18" s="1"/>
  <c r="G8" i="18"/>
  <c r="H6" i="18"/>
  <c r="I6" i="18"/>
  <c r="J6" i="18"/>
  <c r="K6" i="18"/>
  <c r="L6" i="18"/>
  <c r="M6" i="18"/>
  <c r="N6" i="18"/>
  <c r="O6" i="18"/>
  <c r="P6" i="18"/>
  <c r="Q6" i="18"/>
  <c r="R6" i="18"/>
  <c r="S6" i="18"/>
  <c r="T6" i="18"/>
  <c r="U6" i="18"/>
  <c r="V6" i="18"/>
  <c r="W6" i="18"/>
  <c r="X6" i="18"/>
  <c r="Y6" i="18"/>
  <c r="Z6" i="18"/>
  <c r="AA6" i="18"/>
  <c r="AB6" i="18"/>
  <c r="AC6" i="18"/>
  <c r="AD6" i="18"/>
  <c r="AE6" i="18"/>
  <c r="AF6" i="18"/>
  <c r="AG6" i="18"/>
  <c r="AH6" i="18"/>
  <c r="AI6" i="18"/>
  <c r="AJ6" i="18"/>
  <c r="AK6" i="18"/>
  <c r="AL6" i="18"/>
  <c r="AM6" i="18"/>
  <c r="AN6" i="18"/>
  <c r="AO6" i="18"/>
  <c r="AP6" i="18"/>
  <c r="AQ6" i="18"/>
  <c r="AR6" i="18"/>
  <c r="AS6" i="18"/>
  <c r="AT6" i="18"/>
  <c r="AU6" i="18"/>
  <c r="AV6" i="18"/>
  <c r="AW6" i="18"/>
  <c r="H7" i="18"/>
  <c r="I7" i="18"/>
  <c r="J7" i="18"/>
  <c r="K7" i="18"/>
  <c r="L7" i="18"/>
  <c r="M7" i="18"/>
  <c r="N7" i="18"/>
  <c r="O7" i="18"/>
  <c r="P7" i="18"/>
  <c r="Q7" i="18"/>
  <c r="R7" i="18"/>
  <c r="S7" i="18"/>
  <c r="T7" i="18"/>
  <c r="U7" i="18"/>
  <c r="V7" i="18"/>
  <c r="W7" i="18"/>
  <c r="X7" i="18"/>
  <c r="Y7" i="18"/>
  <c r="Z7" i="18"/>
  <c r="AA7" i="18"/>
  <c r="AB7" i="18"/>
  <c r="AC7" i="18"/>
  <c r="AD7" i="18"/>
  <c r="AE7" i="18"/>
  <c r="AF7" i="18"/>
  <c r="AG7" i="18"/>
  <c r="AH7" i="18"/>
  <c r="AI7" i="18"/>
  <c r="AJ7" i="18"/>
  <c r="AK7" i="18"/>
  <c r="AL7" i="18"/>
  <c r="AM7" i="18"/>
  <c r="AN7" i="18"/>
  <c r="AO7" i="18"/>
  <c r="AP7" i="18"/>
  <c r="AQ7" i="18"/>
  <c r="AR7" i="18"/>
  <c r="AS7" i="18"/>
  <c r="AT7" i="18"/>
  <c r="AU7" i="18"/>
  <c r="AV7" i="18"/>
  <c r="AW7" i="18"/>
  <c r="G7" i="18"/>
  <c r="G6" i="18"/>
  <c r="B5" i="18"/>
  <c r="B127" i="18" s="1"/>
  <c r="C5" i="18"/>
  <c r="C127" i="18" s="1"/>
  <c r="D5" i="18"/>
  <c r="D127" i="18" s="1"/>
  <c r="E5" i="18"/>
  <c r="E127" i="18" s="1"/>
  <c r="B6" i="18"/>
  <c r="B128" i="18" s="1"/>
  <c r="C6" i="18"/>
  <c r="C128" i="18" s="1"/>
  <c r="D6" i="18"/>
  <c r="D128" i="18" s="1"/>
  <c r="E6" i="18"/>
  <c r="E128" i="18" s="1"/>
  <c r="B7" i="18"/>
  <c r="B129" i="18" s="1"/>
  <c r="C7" i="18"/>
  <c r="C129" i="18" s="1"/>
  <c r="D7" i="18"/>
  <c r="D129" i="18" s="1"/>
  <c r="E7" i="18"/>
  <c r="E129" i="18" s="1"/>
  <c r="B8" i="18"/>
  <c r="B130" i="18" s="1"/>
  <c r="C8" i="18"/>
  <c r="C130" i="18" s="1"/>
  <c r="D8" i="18"/>
  <c r="D130" i="18" s="1"/>
  <c r="E8" i="18"/>
  <c r="E130" i="18" s="1"/>
  <c r="A8" i="18"/>
  <c r="A130" i="18" s="1"/>
  <c r="A7" i="18"/>
  <c r="A129" i="18" s="1"/>
  <c r="A6" i="18"/>
  <c r="A128" i="18" s="1"/>
  <c r="H5" i="18"/>
  <c r="I5" i="18"/>
  <c r="J5" i="18"/>
  <c r="K5" i="18"/>
  <c r="L5" i="18"/>
  <c r="M5" i="18"/>
  <c r="N5" i="18"/>
  <c r="O5" i="18"/>
  <c r="P5" i="18"/>
  <c r="Q5" i="18"/>
  <c r="R5" i="18"/>
  <c r="S5" i="18"/>
  <c r="T5" i="18"/>
  <c r="U5" i="18"/>
  <c r="V5" i="18"/>
  <c r="W5" i="18"/>
  <c r="X5" i="18"/>
  <c r="Y5" i="18"/>
  <c r="Z5" i="18"/>
  <c r="AA5" i="18"/>
  <c r="AB5" i="18"/>
  <c r="AC5" i="18"/>
  <c r="AD5" i="18"/>
  <c r="AE5" i="18"/>
  <c r="AF5" i="18"/>
  <c r="AG5" i="18"/>
  <c r="AH5" i="18"/>
  <c r="AI5" i="18"/>
  <c r="AJ5" i="18"/>
  <c r="AK5" i="18"/>
  <c r="AL5" i="18"/>
  <c r="AM5" i="18"/>
  <c r="AN5" i="18"/>
  <c r="AO5" i="18"/>
  <c r="AP5" i="18"/>
  <c r="AQ5" i="18"/>
  <c r="AR5" i="18"/>
  <c r="AS5" i="18"/>
  <c r="AT5" i="18"/>
  <c r="AU5" i="18"/>
  <c r="AV5" i="18"/>
  <c r="AW5" i="18"/>
  <c r="G5" i="18"/>
  <c r="A5" i="18"/>
  <c r="A127" i="18" s="1"/>
  <c r="G66" i="18" l="1"/>
  <c r="Z29" i="22"/>
  <c r="Z26" i="22"/>
  <c r="AD2" i="24"/>
  <c r="AE3" i="24"/>
  <c r="AB20" i="22"/>
  <c r="AA21" i="22"/>
  <c r="AA19" i="22" s="1"/>
  <c r="AD4" i="24"/>
  <c r="AD6" i="24"/>
  <c r="D24" i="2"/>
  <c r="D23" i="2"/>
  <c r="A24" i="2"/>
  <c r="B24" i="2"/>
  <c r="C24" i="2"/>
  <c r="B23" i="2"/>
  <c r="C23" i="2"/>
  <c r="A23" i="2"/>
  <c r="E24" i="2"/>
  <c r="F24" i="2"/>
  <c r="G24" i="2"/>
  <c r="H24" i="2"/>
  <c r="I24" i="2"/>
  <c r="J24" i="2"/>
  <c r="K24" i="2"/>
  <c r="L24" i="2"/>
  <c r="M24" i="2"/>
  <c r="N24" i="2"/>
  <c r="O24" i="2"/>
  <c r="P24" i="2"/>
  <c r="Q24" i="2"/>
  <c r="R24" i="2"/>
  <c r="S24" i="2"/>
  <c r="T24" i="2"/>
  <c r="U24" i="2"/>
  <c r="V24" i="2"/>
  <c r="W24" i="2"/>
  <c r="X24" i="2"/>
  <c r="Y24" i="2"/>
  <c r="Z24" i="2"/>
  <c r="AA24" i="2"/>
  <c r="AB24" i="2"/>
  <c r="AC24" i="2"/>
  <c r="AD24" i="2"/>
  <c r="AE24" i="2"/>
  <c r="AF24" i="2"/>
  <c r="AG24" i="2"/>
  <c r="AH24" i="2"/>
  <c r="AI24" i="2"/>
  <c r="AJ24" i="2"/>
  <c r="AK24" i="2"/>
  <c r="AL24" i="2"/>
  <c r="AM24" i="2"/>
  <c r="AN24" i="2"/>
  <c r="AO24" i="2"/>
  <c r="AP24" i="2"/>
  <c r="AQ24" i="2"/>
  <c r="AR24" i="2"/>
  <c r="AS24" i="2"/>
  <c r="AT24" i="2"/>
  <c r="AU24" i="2"/>
  <c r="F23" i="2"/>
  <c r="G23" i="2"/>
  <c r="H23" i="2"/>
  <c r="I23" i="2"/>
  <c r="J23" i="2"/>
  <c r="K23" i="2"/>
  <c r="L23" i="2"/>
  <c r="M23" i="2"/>
  <c r="N23" i="2"/>
  <c r="O23" i="2"/>
  <c r="P23" i="2"/>
  <c r="Q23" i="2"/>
  <c r="R23" i="2"/>
  <c r="S23" i="2"/>
  <c r="T23" i="2"/>
  <c r="U23" i="2"/>
  <c r="V23" i="2"/>
  <c r="W23" i="2"/>
  <c r="X23" i="2"/>
  <c r="Y23" i="2"/>
  <c r="Z23" i="2"/>
  <c r="AA23" i="2"/>
  <c r="AB23" i="2"/>
  <c r="AC23" i="2"/>
  <c r="AD23" i="2"/>
  <c r="AE23" i="2"/>
  <c r="AF23" i="2"/>
  <c r="AG23" i="2"/>
  <c r="AH23" i="2"/>
  <c r="AI23" i="2"/>
  <c r="AJ23" i="2"/>
  <c r="AK23" i="2"/>
  <c r="AL23" i="2"/>
  <c r="AM23" i="2"/>
  <c r="AN23" i="2"/>
  <c r="AO23" i="2"/>
  <c r="AP23" i="2"/>
  <c r="AQ23" i="2"/>
  <c r="AR23" i="2"/>
  <c r="AS23" i="2"/>
  <c r="AT23" i="2"/>
  <c r="AU23" i="2"/>
  <c r="E23" i="2"/>
  <c r="AE2" i="24" l="1"/>
  <c r="AA29" i="22"/>
  <c r="AA26" i="22"/>
  <c r="AE6" i="24"/>
  <c r="AB21" i="22"/>
  <c r="AB19" i="22" s="1"/>
  <c r="AF2" i="24" s="1"/>
  <c r="AE4" i="24"/>
  <c r="AF3" i="24"/>
  <c r="AC20" i="22"/>
  <c r="AI228" i="20"/>
  <c r="AG228" i="20"/>
  <c r="AF228" i="20"/>
  <c r="AE228" i="20"/>
  <c r="AD228" i="20"/>
  <c r="AC228" i="20"/>
  <c r="Z228" i="20"/>
  <c r="Y228" i="20"/>
  <c r="U228" i="20"/>
  <c r="T228" i="20"/>
  <c r="S228" i="20"/>
  <c r="R228" i="20"/>
  <c r="Q228" i="20"/>
  <c r="M228" i="20"/>
  <c r="L228" i="20"/>
  <c r="J228" i="20"/>
  <c r="AI222" i="20"/>
  <c r="AG222" i="20"/>
  <c r="AF222" i="20"/>
  <c r="AE222" i="20"/>
  <c r="AD222" i="20"/>
  <c r="AC222" i="20"/>
  <c r="Z222" i="20"/>
  <c r="Y222" i="20"/>
  <c r="U222" i="20"/>
  <c r="T222" i="20"/>
  <c r="S222" i="20"/>
  <c r="R222" i="20"/>
  <c r="Q222" i="20"/>
  <c r="M222" i="20"/>
  <c r="L222" i="20"/>
  <c r="J222" i="20"/>
  <c r="AI218" i="20"/>
  <c r="AG218" i="20"/>
  <c r="AF218" i="20"/>
  <c r="AE218" i="20"/>
  <c r="AD218" i="20"/>
  <c r="AC218" i="20"/>
  <c r="Z218" i="20"/>
  <c r="Y218" i="20"/>
  <c r="U218" i="20"/>
  <c r="T218" i="20"/>
  <c r="S218" i="20"/>
  <c r="R218" i="20"/>
  <c r="Q218" i="20"/>
  <c r="M218" i="20"/>
  <c r="L218" i="20"/>
  <c r="J218" i="20"/>
  <c r="AI212" i="20"/>
  <c r="AG212" i="20"/>
  <c r="AF212" i="20"/>
  <c r="AE212" i="20"/>
  <c r="AD212" i="20"/>
  <c r="AC212" i="20"/>
  <c r="Z212" i="20"/>
  <c r="Y212" i="20"/>
  <c r="U212" i="20"/>
  <c r="T212" i="20"/>
  <c r="S212" i="20"/>
  <c r="R212" i="20"/>
  <c r="Q212" i="20"/>
  <c r="M212" i="20"/>
  <c r="L212" i="20"/>
  <c r="J212" i="20"/>
  <c r="AI208" i="20"/>
  <c r="AI53" i="18" s="1"/>
  <c r="AG208" i="20"/>
  <c r="AG53" i="18" s="1"/>
  <c r="AF208" i="20"/>
  <c r="AF53" i="18" s="1"/>
  <c r="AE208" i="20"/>
  <c r="AE53" i="18" s="1"/>
  <c r="AD208" i="20"/>
  <c r="AD53" i="18" s="1"/>
  <c r="AC208" i="20"/>
  <c r="AC53" i="18" s="1"/>
  <c r="Z208" i="20"/>
  <c r="Z53" i="18" s="1"/>
  <c r="Y208" i="20"/>
  <c r="Y53" i="18" s="1"/>
  <c r="U208" i="20"/>
  <c r="U53" i="18" s="1"/>
  <c r="T208" i="20"/>
  <c r="T53" i="18" s="1"/>
  <c r="S208" i="20"/>
  <c r="S53" i="18" s="1"/>
  <c r="R208" i="20"/>
  <c r="R53" i="18" s="1"/>
  <c r="Q208" i="20"/>
  <c r="Q53" i="18" s="1"/>
  <c r="M208" i="20"/>
  <c r="M53" i="18" s="1"/>
  <c r="L208" i="20"/>
  <c r="L53" i="18" s="1"/>
  <c r="J208" i="20"/>
  <c r="J53" i="18" s="1"/>
  <c r="AI205" i="20"/>
  <c r="AI52" i="18" s="1"/>
  <c r="AG205" i="20"/>
  <c r="AG52" i="18" s="1"/>
  <c r="AF205" i="20"/>
  <c r="AF52" i="18" s="1"/>
  <c r="AE205" i="20"/>
  <c r="AE52" i="18" s="1"/>
  <c r="AD205" i="20"/>
  <c r="AD52" i="18" s="1"/>
  <c r="AC205" i="20"/>
  <c r="AC52" i="18" s="1"/>
  <c r="Z205" i="20"/>
  <c r="Z52" i="18" s="1"/>
  <c r="Y205" i="20"/>
  <c r="Y52" i="18" s="1"/>
  <c r="U205" i="20"/>
  <c r="U52" i="18" s="1"/>
  <c r="T205" i="20"/>
  <c r="T52" i="18" s="1"/>
  <c r="S205" i="20"/>
  <c r="S52" i="18" s="1"/>
  <c r="R205" i="20"/>
  <c r="R52" i="18" s="1"/>
  <c r="Q205" i="20"/>
  <c r="Q52" i="18" s="1"/>
  <c r="M205" i="20"/>
  <c r="M52" i="18" s="1"/>
  <c r="L205" i="20"/>
  <c r="L52" i="18" s="1"/>
  <c r="J205" i="20"/>
  <c r="J52" i="18" s="1"/>
  <c r="AW201" i="20"/>
  <c r="AW173" i="18" s="1"/>
  <c r="AV201" i="20"/>
  <c r="AV173" i="18" s="1"/>
  <c r="AU201" i="20"/>
  <c r="AU173" i="18" s="1"/>
  <c r="AT201" i="20"/>
  <c r="AT173" i="18" s="1"/>
  <c r="AS201" i="20"/>
  <c r="AS173" i="18" s="1"/>
  <c r="AR201" i="20"/>
  <c r="AR173" i="18" s="1"/>
  <c r="AQ201" i="20"/>
  <c r="AQ173" i="18" s="1"/>
  <c r="AP201" i="20"/>
  <c r="AP173" i="18" s="1"/>
  <c r="AO201" i="20"/>
  <c r="AO173" i="18" s="1"/>
  <c r="AN201" i="20"/>
  <c r="AN173" i="18" s="1"/>
  <c r="AM201" i="20"/>
  <c r="AM173" i="18" s="1"/>
  <c r="AL201" i="20"/>
  <c r="AL173" i="18" s="1"/>
  <c r="AK201" i="20"/>
  <c r="AK173" i="18" s="1"/>
  <c r="AJ201" i="20"/>
  <c r="AJ173" i="18" s="1"/>
  <c r="AI201" i="20"/>
  <c r="AI173" i="18" s="1"/>
  <c r="AH201" i="20"/>
  <c r="AH173" i="18" s="1"/>
  <c r="AG201" i="20"/>
  <c r="AG173" i="18" s="1"/>
  <c r="AF201" i="20"/>
  <c r="AF173" i="18" s="1"/>
  <c r="AE201" i="20"/>
  <c r="AE173" i="18" s="1"/>
  <c r="AD201" i="20"/>
  <c r="AD173" i="18" s="1"/>
  <c r="AC201" i="20"/>
  <c r="AC173" i="18" s="1"/>
  <c r="AB201" i="20"/>
  <c r="AB173" i="18" s="1"/>
  <c r="AA201" i="20"/>
  <c r="AA173" i="18" s="1"/>
  <c r="Z201" i="20"/>
  <c r="Z173" i="18" s="1"/>
  <c r="Y201" i="20"/>
  <c r="Y173" i="18" s="1"/>
  <c r="X201" i="20"/>
  <c r="X173" i="18" s="1"/>
  <c r="W201" i="20"/>
  <c r="W173" i="18" s="1"/>
  <c r="V201" i="20"/>
  <c r="V173" i="18" s="1"/>
  <c r="U201" i="20"/>
  <c r="U173" i="18" s="1"/>
  <c r="T201" i="20"/>
  <c r="T173" i="18" s="1"/>
  <c r="S201" i="20"/>
  <c r="S173" i="18" s="1"/>
  <c r="R201" i="20"/>
  <c r="R173" i="18" s="1"/>
  <c r="Q201" i="20"/>
  <c r="Q173" i="18" s="1"/>
  <c r="P201" i="20"/>
  <c r="P173" i="18" s="1"/>
  <c r="O201" i="20"/>
  <c r="O173" i="18" s="1"/>
  <c r="N201" i="20"/>
  <c r="N173" i="18" s="1"/>
  <c r="M201" i="20"/>
  <c r="M173" i="18" s="1"/>
  <c r="L201" i="20"/>
  <c r="L173" i="18" s="1"/>
  <c r="K201" i="20"/>
  <c r="K173" i="18" s="1"/>
  <c r="J201" i="20"/>
  <c r="J173" i="18" s="1"/>
  <c r="I201" i="20"/>
  <c r="I173" i="18" s="1"/>
  <c r="H201" i="20"/>
  <c r="H173" i="18" s="1"/>
  <c r="G201" i="20"/>
  <c r="G173" i="18" s="1"/>
  <c r="AW196" i="20"/>
  <c r="AW172" i="18" s="1"/>
  <c r="AV196" i="20"/>
  <c r="AV172" i="18" s="1"/>
  <c r="AU196" i="20"/>
  <c r="AU172" i="18" s="1"/>
  <c r="AT196" i="20"/>
  <c r="AT172" i="18" s="1"/>
  <c r="AS196" i="20"/>
  <c r="AS172" i="18" s="1"/>
  <c r="AR196" i="20"/>
  <c r="AR172" i="18" s="1"/>
  <c r="AQ196" i="20"/>
  <c r="AQ172" i="18" s="1"/>
  <c r="AP196" i="20"/>
  <c r="AP172" i="18" s="1"/>
  <c r="AO196" i="20"/>
  <c r="AO172" i="18" s="1"/>
  <c r="AN196" i="20"/>
  <c r="AN172" i="18" s="1"/>
  <c r="AM196" i="20"/>
  <c r="AM172" i="18" s="1"/>
  <c r="AL196" i="20"/>
  <c r="AL172" i="18" s="1"/>
  <c r="AK196" i="20"/>
  <c r="AK172" i="18" s="1"/>
  <c r="AJ196" i="20"/>
  <c r="AJ172" i="18" s="1"/>
  <c r="AI196" i="20"/>
  <c r="AI172" i="18" s="1"/>
  <c r="AH196" i="20"/>
  <c r="AH172" i="18" s="1"/>
  <c r="AG196" i="20"/>
  <c r="AG172" i="18" s="1"/>
  <c r="AF196" i="20"/>
  <c r="AF172" i="18" s="1"/>
  <c r="AE196" i="20"/>
  <c r="AE172" i="18" s="1"/>
  <c r="AD196" i="20"/>
  <c r="AD172" i="18" s="1"/>
  <c r="AC196" i="20"/>
  <c r="AC172" i="18" s="1"/>
  <c r="AB196" i="20"/>
  <c r="AB172" i="18" s="1"/>
  <c r="AA196" i="20"/>
  <c r="AA172" i="18" s="1"/>
  <c r="Z196" i="20"/>
  <c r="Z172" i="18" s="1"/>
  <c r="Y196" i="20"/>
  <c r="Y172" i="18" s="1"/>
  <c r="X196" i="20"/>
  <c r="X172" i="18" s="1"/>
  <c r="W196" i="20"/>
  <c r="W172" i="18" s="1"/>
  <c r="V196" i="20"/>
  <c r="V172" i="18" s="1"/>
  <c r="U196" i="20"/>
  <c r="U172" i="18" s="1"/>
  <c r="T196" i="20"/>
  <c r="T172" i="18" s="1"/>
  <c r="S196" i="20"/>
  <c r="S172" i="18" s="1"/>
  <c r="R196" i="20"/>
  <c r="R172" i="18" s="1"/>
  <c r="Q196" i="20"/>
  <c r="Q172" i="18" s="1"/>
  <c r="P196" i="20"/>
  <c r="P172" i="18" s="1"/>
  <c r="O196" i="20"/>
  <c r="O172" i="18" s="1"/>
  <c r="N196" i="20"/>
  <c r="N172" i="18" s="1"/>
  <c r="M196" i="20"/>
  <c r="M172" i="18" s="1"/>
  <c r="L196" i="20"/>
  <c r="L172" i="18" s="1"/>
  <c r="K196" i="20"/>
  <c r="K172" i="18" s="1"/>
  <c r="J196" i="20"/>
  <c r="J172" i="18" s="1"/>
  <c r="I196" i="20"/>
  <c r="I172" i="18" s="1"/>
  <c r="H196" i="20"/>
  <c r="H172" i="18" s="1"/>
  <c r="G196" i="20"/>
  <c r="G172" i="18" s="1"/>
  <c r="AW191" i="20"/>
  <c r="AW171" i="18" s="1"/>
  <c r="AV191" i="20"/>
  <c r="AV171" i="18" s="1"/>
  <c r="AU191" i="20"/>
  <c r="AU171" i="18" s="1"/>
  <c r="AT191" i="20"/>
  <c r="AT171" i="18" s="1"/>
  <c r="AS191" i="20"/>
  <c r="AS171" i="18" s="1"/>
  <c r="AR191" i="20"/>
  <c r="AR171" i="18" s="1"/>
  <c r="AQ191" i="20"/>
  <c r="AQ171" i="18" s="1"/>
  <c r="AP191" i="20"/>
  <c r="AP171" i="18" s="1"/>
  <c r="AO191" i="20"/>
  <c r="AO171" i="18" s="1"/>
  <c r="AN191" i="20"/>
  <c r="AN171" i="18" s="1"/>
  <c r="AM191" i="20"/>
  <c r="AM171" i="18" s="1"/>
  <c r="AL191" i="20"/>
  <c r="AL171" i="18" s="1"/>
  <c r="AK191" i="20"/>
  <c r="AK171" i="18" s="1"/>
  <c r="AJ191" i="20"/>
  <c r="AJ171" i="18" s="1"/>
  <c r="AI191" i="20"/>
  <c r="AI171" i="18" s="1"/>
  <c r="AH191" i="20"/>
  <c r="AH171" i="18" s="1"/>
  <c r="AG191" i="20"/>
  <c r="AG171" i="18" s="1"/>
  <c r="AF191" i="20"/>
  <c r="AF171" i="18" s="1"/>
  <c r="AE191" i="20"/>
  <c r="AE171" i="18" s="1"/>
  <c r="AD191" i="20"/>
  <c r="AD171" i="18" s="1"/>
  <c r="AC191" i="20"/>
  <c r="AC171" i="18" s="1"/>
  <c r="AB191" i="20"/>
  <c r="AB171" i="18" s="1"/>
  <c r="AA191" i="20"/>
  <c r="AA171" i="18" s="1"/>
  <c r="Z191" i="20"/>
  <c r="Z171" i="18" s="1"/>
  <c r="Y191" i="20"/>
  <c r="Y171" i="18" s="1"/>
  <c r="X191" i="20"/>
  <c r="X171" i="18" s="1"/>
  <c r="W191" i="20"/>
  <c r="W171" i="18" s="1"/>
  <c r="V191" i="20"/>
  <c r="V171" i="18" s="1"/>
  <c r="U191" i="20"/>
  <c r="U171" i="18" s="1"/>
  <c r="T191" i="20"/>
  <c r="T171" i="18" s="1"/>
  <c r="S191" i="20"/>
  <c r="S171" i="18" s="1"/>
  <c r="R191" i="20"/>
  <c r="R171" i="18" s="1"/>
  <c r="Q191" i="20"/>
  <c r="Q171" i="18" s="1"/>
  <c r="P191" i="20"/>
  <c r="P171" i="18" s="1"/>
  <c r="O191" i="20"/>
  <c r="O171" i="18" s="1"/>
  <c r="N191" i="20"/>
  <c r="N171" i="18" s="1"/>
  <c r="M191" i="20"/>
  <c r="M171" i="18" s="1"/>
  <c r="L191" i="20"/>
  <c r="L171" i="18" s="1"/>
  <c r="K191" i="20"/>
  <c r="K171" i="18" s="1"/>
  <c r="J191" i="20"/>
  <c r="J171" i="18" s="1"/>
  <c r="I191" i="20"/>
  <c r="I171" i="18" s="1"/>
  <c r="H191" i="20"/>
  <c r="H171" i="18" s="1"/>
  <c r="G191" i="20"/>
  <c r="G171" i="18" s="1"/>
  <c r="AW177" i="20"/>
  <c r="AV177" i="20"/>
  <c r="AU177" i="20"/>
  <c r="AT177" i="20"/>
  <c r="AS177" i="20"/>
  <c r="AR177" i="20"/>
  <c r="AQ177" i="20"/>
  <c r="AP177" i="20"/>
  <c r="AO177" i="20"/>
  <c r="AN177" i="20"/>
  <c r="AM177" i="20"/>
  <c r="AL177" i="20"/>
  <c r="AK177" i="20"/>
  <c r="AJ177" i="20"/>
  <c r="AI177" i="20"/>
  <c r="AH177" i="20"/>
  <c r="AG177" i="20"/>
  <c r="AF177" i="20"/>
  <c r="AE177" i="20"/>
  <c r="AD177" i="20"/>
  <c r="AC177" i="20"/>
  <c r="AB177" i="20"/>
  <c r="AA177" i="20"/>
  <c r="Z177" i="20"/>
  <c r="Y177" i="20"/>
  <c r="X177" i="20"/>
  <c r="W177" i="20"/>
  <c r="V177" i="20"/>
  <c r="U177" i="20"/>
  <c r="T177" i="20"/>
  <c r="S177" i="20"/>
  <c r="R177" i="20"/>
  <c r="Q177" i="20"/>
  <c r="P177" i="20"/>
  <c r="O177" i="20"/>
  <c r="N177" i="20"/>
  <c r="M177" i="20"/>
  <c r="L177" i="20"/>
  <c r="K177" i="20"/>
  <c r="J177" i="20"/>
  <c r="I177" i="20"/>
  <c r="H177" i="20"/>
  <c r="G177" i="20"/>
  <c r="G171" i="20"/>
  <c r="AW167" i="20"/>
  <c r="AV167" i="20"/>
  <c r="AU167" i="20"/>
  <c r="AT167" i="20"/>
  <c r="AS167" i="20"/>
  <c r="AR167" i="20"/>
  <c r="AQ167" i="20"/>
  <c r="AP167" i="20"/>
  <c r="AO167" i="20"/>
  <c r="AN167" i="20"/>
  <c r="AM167" i="20"/>
  <c r="AL167" i="20"/>
  <c r="AK167" i="20"/>
  <c r="AJ167" i="20"/>
  <c r="AI167" i="20"/>
  <c r="AH167" i="20"/>
  <c r="AG167" i="20"/>
  <c r="AF167" i="20"/>
  <c r="AE167" i="20"/>
  <c r="AD167" i="20"/>
  <c r="AC167" i="20"/>
  <c r="AB167" i="20"/>
  <c r="AA167" i="20"/>
  <c r="Z167" i="20"/>
  <c r="Y167" i="20"/>
  <c r="X167" i="20"/>
  <c r="W167" i="20"/>
  <c r="V167" i="20"/>
  <c r="U167" i="20"/>
  <c r="T167" i="20"/>
  <c r="S167" i="20"/>
  <c r="R167" i="20"/>
  <c r="Q167" i="20"/>
  <c r="P167" i="20"/>
  <c r="O167" i="20"/>
  <c r="N167" i="20"/>
  <c r="M167" i="20"/>
  <c r="L167" i="20"/>
  <c r="K167" i="20"/>
  <c r="J167" i="20"/>
  <c r="I167" i="20"/>
  <c r="H167" i="20"/>
  <c r="G167" i="20"/>
  <c r="AW166" i="20"/>
  <c r="AW164" i="18" s="1"/>
  <c r="AV166" i="20"/>
  <c r="AV164" i="18" s="1"/>
  <c r="AU166" i="20"/>
  <c r="AU164" i="18" s="1"/>
  <c r="AU225" i="18" s="1"/>
  <c r="AT166" i="20"/>
  <c r="AT164" i="18" s="1"/>
  <c r="AT225" i="18" s="1"/>
  <c r="AS166" i="20"/>
  <c r="AS164" i="18" s="1"/>
  <c r="AR166" i="20"/>
  <c r="AR164" i="18" s="1"/>
  <c r="AQ166" i="20"/>
  <c r="AQ164" i="18" s="1"/>
  <c r="AP166" i="20"/>
  <c r="AP164" i="18" s="1"/>
  <c r="AP225" i="18" s="1"/>
  <c r="AO166" i="20"/>
  <c r="AO164" i="18" s="1"/>
  <c r="AN166" i="20"/>
  <c r="AN164" i="18" s="1"/>
  <c r="AM166" i="20"/>
  <c r="AM164" i="18" s="1"/>
  <c r="AM225" i="18" s="1"/>
  <c r="AL166" i="20"/>
  <c r="AL164" i="18" s="1"/>
  <c r="AL225" i="18" s="1"/>
  <c r="AK166" i="20"/>
  <c r="AK164" i="18" s="1"/>
  <c r="AJ166" i="20"/>
  <c r="AJ164" i="18" s="1"/>
  <c r="AI166" i="20"/>
  <c r="AI164" i="18" s="1"/>
  <c r="AH166" i="20"/>
  <c r="AH164" i="18" s="1"/>
  <c r="AH225" i="18" s="1"/>
  <c r="AG166" i="20"/>
  <c r="AG164" i="18" s="1"/>
  <c r="AF166" i="20"/>
  <c r="AF164" i="18" s="1"/>
  <c r="AE166" i="20"/>
  <c r="AE164" i="18" s="1"/>
  <c r="AE225" i="18" s="1"/>
  <c r="AD166" i="20"/>
  <c r="AD164" i="18" s="1"/>
  <c r="AD225" i="18" s="1"/>
  <c r="AC166" i="20"/>
  <c r="AC164" i="18" s="1"/>
  <c r="AB166" i="20"/>
  <c r="AB164" i="18" s="1"/>
  <c r="AA166" i="20"/>
  <c r="AA164" i="18" s="1"/>
  <c r="Z166" i="20"/>
  <c r="Z164" i="18" s="1"/>
  <c r="Z225" i="18" s="1"/>
  <c r="Y166" i="20"/>
  <c r="Y164" i="18" s="1"/>
  <c r="X166" i="20"/>
  <c r="X164" i="18" s="1"/>
  <c r="W166" i="20"/>
  <c r="W164" i="18" s="1"/>
  <c r="W225" i="18" s="1"/>
  <c r="V166" i="20"/>
  <c r="V164" i="18" s="1"/>
  <c r="V225" i="18" s="1"/>
  <c r="U166" i="20"/>
  <c r="U164" i="18" s="1"/>
  <c r="T166" i="20"/>
  <c r="T164" i="18" s="1"/>
  <c r="S166" i="20"/>
  <c r="S164" i="18" s="1"/>
  <c r="R166" i="20"/>
  <c r="R164" i="18" s="1"/>
  <c r="R225" i="18" s="1"/>
  <c r="Q166" i="20"/>
  <c r="Q164" i="18" s="1"/>
  <c r="P166" i="20"/>
  <c r="P164" i="18" s="1"/>
  <c r="O166" i="20"/>
  <c r="O164" i="18" s="1"/>
  <c r="O225" i="18" s="1"/>
  <c r="N166" i="20"/>
  <c r="N164" i="18" s="1"/>
  <c r="N225" i="18" s="1"/>
  <c r="M166" i="20"/>
  <c r="M164" i="18" s="1"/>
  <c r="L166" i="20"/>
  <c r="L164" i="18" s="1"/>
  <c r="K166" i="20"/>
  <c r="K164" i="18" s="1"/>
  <c r="J166" i="20"/>
  <c r="J164" i="18" s="1"/>
  <c r="J225" i="18" s="1"/>
  <c r="I166" i="20"/>
  <c r="I164" i="18" s="1"/>
  <c r="H166" i="20"/>
  <c r="H164" i="18" s="1"/>
  <c r="G166" i="20"/>
  <c r="G164" i="18" s="1"/>
  <c r="G225" i="18" s="1"/>
  <c r="AW161" i="20"/>
  <c r="AW163" i="18" s="1"/>
  <c r="AV161" i="20"/>
  <c r="AV163" i="18" s="1"/>
  <c r="AU161" i="20"/>
  <c r="AU163" i="18" s="1"/>
  <c r="AT161" i="20"/>
  <c r="AT163" i="18" s="1"/>
  <c r="AS161" i="20"/>
  <c r="AS163" i="18" s="1"/>
  <c r="AR161" i="20"/>
  <c r="AR163" i="18" s="1"/>
  <c r="AQ161" i="20"/>
  <c r="AQ163" i="18" s="1"/>
  <c r="AP161" i="20"/>
  <c r="AP163" i="18" s="1"/>
  <c r="AO161" i="20"/>
  <c r="AO163" i="18" s="1"/>
  <c r="AN161" i="20"/>
  <c r="AN163" i="18" s="1"/>
  <c r="AM161" i="20"/>
  <c r="AM163" i="18" s="1"/>
  <c r="AL161" i="20"/>
  <c r="AL163" i="18" s="1"/>
  <c r="AK161" i="20"/>
  <c r="AK163" i="18" s="1"/>
  <c r="AJ161" i="20"/>
  <c r="AJ163" i="18" s="1"/>
  <c r="AW156" i="20"/>
  <c r="AW162" i="18" s="1"/>
  <c r="AV156" i="20"/>
  <c r="AV162" i="18" s="1"/>
  <c r="AU156" i="20"/>
  <c r="AU162" i="18" s="1"/>
  <c r="AT156" i="20"/>
  <c r="AT162" i="18" s="1"/>
  <c r="AS156" i="20"/>
  <c r="AS162" i="18" s="1"/>
  <c r="AR156" i="20"/>
  <c r="AR162" i="18" s="1"/>
  <c r="AQ156" i="20"/>
  <c r="AQ162" i="18" s="1"/>
  <c r="AP156" i="20"/>
  <c r="AP162" i="18" s="1"/>
  <c r="AO156" i="20"/>
  <c r="AO162" i="18" s="1"/>
  <c r="AN156" i="20"/>
  <c r="AN162" i="18" s="1"/>
  <c r="AM156" i="20"/>
  <c r="AM162" i="18" s="1"/>
  <c r="AL156" i="20"/>
  <c r="AL162" i="18" s="1"/>
  <c r="AK156" i="20"/>
  <c r="AK162" i="18" s="1"/>
  <c r="AJ156" i="20"/>
  <c r="AJ162" i="18" s="1"/>
  <c r="AW146" i="20"/>
  <c r="AW160" i="18" s="1"/>
  <c r="AV146" i="20"/>
  <c r="AV160" i="18" s="1"/>
  <c r="AU146" i="20"/>
  <c r="AU160" i="18" s="1"/>
  <c r="AT146" i="20"/>
  <c r="AT160" i="18" s="1"/>
  <c r="AS146" i="20"/>
  <c r="AS160" i="18" s="1"/>
  <c r="AR146" i="20"/>
  <c r="AR160" i="18" s="1"/>
  <c r="AQ146" i="20"/>
  <c r="AQ160" i="18" s="1"/>
  <c r="AP146" i="20"/>
  <c r="AP160" i="18" s="1"/>
  <c r="AO146" i="20"/>
  <c r="AO160" i="18" s="1"/>
  <c r="AN146" i="20"/>
  <c r="AN160" i="18" s="1"/>
  <c r="AM146" i="20"/>
  <c r="AM160" i="18" s="1"/>
  <c r="AL146" i="20"/>
  <c r="AL160" i="18" s="1"/>
  <c r="AK146" i="20"/>
  <c r="AK160" i="18" s="1"/>
  <c r="AJ146" i="20"/>
  <c r="AJ160" i="18" s="1"/>
  <c r="AI146" i="20"/>
  <c r="AI160" i="18" s="1"/>
  <c r="AH146" i="20"/>
  <c r="AH160" i="18" s="1"/>
  <c r="AG146" i="20"/>
  <c r="AG160" i="18" s="1"/>
  <c r="AF146" i="20"/>
  <c r="AF160" i="18" s="1"/>
  <c r="AE146" i="20"/>
  <c r="AE160" i="18" s="1"/>
  <c r="I146" i="20"/>
  <c r="I160" i="18" s="1"/>
  <c r="H146" i="20"/>
  <c r="H160" i="18" s="1"/>
  <c r="G146" i="20"/>
  <c r="G160" i="18" s="1"/>
  <c r="AW135" i="20"/>
  <c r="AW157" i="18" s="1"/>
  <c r="AV135" i="20"/>
  <c r="AV157" i="18" s="1"/>
  <c r="AW100" i="20"/>
  <c r="AW150" i="18" s="1"/>
  <c r="AV100" i="20"/>
  <c r="AV150" i="18" s="1"/>
  <c r="AU100" i="20"/>
  <c r="AU150" i="18" s="1"/>
  <c r="AT100" i="20"/>
  <c r="AT150" i="18" s="1"/>
  <c r="AS100" i="20"/>
  <c r="AS150" i="18" s="1"/>
  <c r="AR100" i="20"/>
  <c r="AR150" i="18" s="1"/>
  <c r="AQ100" i="20"/>
  <c r="AQ150" i="18" s="1"/>
  <c r="AP100" i="20"/>
  <c r="AP150" i="18" s="1"/>
  <c r="AO100" i="20"/>
  <c r="AO150" i="18" s="1"/>
  <c r="AN100" i="20"/>
  <c r="AN150" i="18" s="1"/>
  <c r="AM100" i="20"/>
  <c r="AM150" i="18" s="1"/>
  <c r="AL100" i="20"/>
  <c r="AL150" i="18" s="1"/>
  <c r="AK100" i="20"/>
  <c r="AK150" i="18" s="1"/>
  <c r="AJ100" i="20"/>
  <c r="AJ150" i="18" s="1"/>
  <c r="AI100" i="20"/>
  <c r="AI150" i="18" s="1"/>
  <c r="AH100" i="20"/>
  <c r="AH150" i="18" s="1"/>
  <c r="AG100" i="20"/>
  <c r="AG150" i="18" s="1"/>
  <c r="AF100" i="20"/>
  <c r="AF150" i="18" s="1"/>
  <c r="AE100" i="20"/>
  <c r="AE150" i="18" s="1"/>
  <c r="AD100" i="20"/>
  <c r="AD150" i="18" s="1"/>
  <c r="AC100" i="20"/>
  <c r="AC150" i="18" s="1"/>
  <c r="AB100" i="20"/>
  <c r="AB150" i="18" s="1"/>
  <c r="AA100" i="20"/>
  <c r="AA150" i="18" s="1"/>
  <c r="Z100" i="20"/>
  <c r="Z150" i="18" s="1"/>
  <c r="Y100" i="20"/>
  <c r="Y150" i="18" s="1"/>
  <c r="X100" i="20"/>
  <c r="X150" i="18" s="1"/>
  <c r="W100" i="20"/>
  <c r="W150" i="18" s="1"/>
  <c r="V100" i="20"/>
  <c r="V150" i="18" s="1"/>
  <c r="U100" i="20"/>
  <c r="U150" i="18" s="1"/>
  <c r="T100" i="20"/>
  <c r="T150" i="18" s="1"/>
  <c r="S100" i="20"/>
  <c r="S150" i="18" s="1"/>
  <c r="R100" i="20"/>
  <c r="R150" i="18" s="1"/>
  <c r="Q100" i="20"/>
  <c r="Q150" i="18" s="1"/>
  <c r="P100" i="20"/>
  <c r="P150" i="18" s="1"/>
  <c r="O100" i="20"/>
  <c r="O150" i="18" s="1"/>
  <c r="N100" i="20"/>
  <c r="N150" i="18" s="1"/>
  <c r="M100" i="20"/>
  <c r="M150" i="18" s="1"/>
  <c r="L100" i="20"/>
  <c r="L150" i="18" s="1"/>
  <c r="K100" i="20"/>
  <c r="K150" i="18" s="1"/>
  <c r="J100" i="20"/>
  <c r="J150" i="18" s="1"/>
  <c r="I100" i="20"/>
  <c r="I150" i="18" s="1"/>
  <c r="H100" i="20"/>
  <c r="H150" i="18" s="1"/>
  <c r="G100" i="20"/>
  <c r="G150" i="18" s="1"/>
  <c r="AW95" i="20"/>
  <c r="AW149" i="18" s="1"/>
  <c r="AV95" i="20"/>
  <c r="AV149" i="18" s="1"/>
  <c r="AU95" i="20"/>
  <c r="AU149" i="18" s="1"/>
  <c r="AT95" i="20"/>
  <c r="AT149" i="18" s="1"/>
  <c r="AS95" i="20"/>
  <c r="AS149" i="18" s="1"/>
  <c r="AR95" i="20"/>
  <c r="AR149" i="18" s="1"/>
  <c r="AQ95" i="20"/>
  <c r="AQ149" i="18" s="1"/>
  <c r="AP95" i="20"/>
  <c r="AP149" i="18" s="1"/>
  <c r="AO95" i="20"/>
  <c r="AO149" i="18" s="1"/>
  <c r="AN95" i="20"/>
  <c r="AN149" i="18" s="1"/>
  <c r="AM95" i="20"/>
  <c r="AM149" i="18" s="1"/>
  <c r="AL95" i="20"/>
  <c r="AL149" i="18" s="1"/>
  <c r="AK95" i="20"/>
  <c r="AK149" i="18" s="1"/>
  <c r="AJ95" i="20"/>
  <c r="AJ149" i="18" s="1"/>
  <c r="AI95" i="20"/>
  <c r="AI149" i="18" s="1"/>
  <c r="AH95" i="20"/>
  <c r="AH149" i="18" s="1"/>
  <c r="AG95" i="20"/>
  <c r="AG149" i="18" s="1"/>
  <c r="AF95" i="20"/>
  <c r="AF149" i="18" s="1"/>
  <c r="AE95" i="20"/>
  <c r="AE149" i="18" s="1"/>
  <c r="AD95" i="20"/>
  <c r="AD149" i="18" s="1"/>
  <c r="AC95" i="20"/>
  <c r="AC149" i="18" s="1"/>
  <c r="AB95" i="20"/>
  <c r="AB149" i="18" s="1"/>
  <c r="AA95" i="20"/>
  <c r="AA149" i="18" s="1"/>
  <c r="Z95" i="20"/>
  <c r="Z149" i="18" s="1"/>
  <c r="Y95" i="20"/>
  <c r="Y149" i="18" s="1"/>
  <c r="X95" i="20"/>
  <c r="X149" i="18" s="1"/>
  <c r="W95" i="20"/>
  <c r="W149" i="18" s="1"/>
  <c r="V95" i="20"/>
  <c r="V149" i="18" s="1"/>
  <c r="U95" i="20"/>
  <c r="U149" i="18" s="1"/>
  <c r="T95" i="20"/>
  <c r="T149" i="18" s="1"/>
  <c r="S95" i="20"/>
  <c r="S149" i="18" s="1"/>
  <c r="R95" i="20"/>
  <c r="R149" i="18" s="1"/>
  <c r="Q95" i="20"/>
  <c r="Q149" i="18" s="1"/>
  <c r="P95" i="20"/>
  <c r="P149" i="18" s="1"/>
  <c r="O95" i="20"/>
  <c r="O149" i="18" s="1"/>
  <c r="N95" i="20"/>
  <c r="N149" i="18" s="1"/>
  <c r="M95" i="20"/>
  <c r="M149" i="18" s="1"/>
  <c r="L95" i="20"/>
  <c r="L149" i="18" s="1"/>
  <c r="K95" i="20"/>
  <c r="K149" i="18" s="1"/>
  <c r="J95" i="20"/>
  <c r="J149" i="18" s="1"/>
  <c r="I95" i="20"/>
  <c r="I149" i="18" s="1"/>
  <c r="H95" i="20"/>
  <c r="H149" i="18" s="1"/>
  <c r="G95" i="20"/>
  <c r="G149" i="18" s="1"/>
  <c r="AW72" i="20"/>
  <c r="AV72" i="20"/>
  <c r="AU72" i="20"/>
  <c r="AT72" i="20"/>
  <c r="AS72" i="20"/>
  <c r="AR72" i="20"/>
  <c r="AQ72" i="20"/>
  <c r="AP72" i="20"/>
  <c r="AO72" i="20"/>
  <c r="AN72" i="20"/>
  <c r="AM72" i="20"/>
  <c r="AL72" i="20"/>
  <c r="AK72" i="20"/>
  <c r="AJ72" i="20"/>
  <c r="AI72" i="20"/>
  <c r="AH72" i="20"/>
  <c r="AG72" i="20"/>
  <c r="AF72" i="20"/>
  <c r="AE72" i="20"/>
  <c r="AD72" i="20"/>
  <c r="AC72" i="20"/>
  <c r="AB72" i="20"/>
  <c r="AA72" i="20"/>
  <c r="Z72" i="20"/>
  <c r="Y72" i="20"/>
  <c r="X72" i="20"/>
  <c r="W72" i="20"/>
  <c r="V72" i="20"/>
  <c r="U72" i="20"/>
  <c r="T72" i="20"/>
  <c r="S72" i="20"/>
  <c r="R72" i="20"/>
  <c r="Q72" i="20"/>
  <c r="P72" i="20"/>
  <c r="O72" i="20"/>
  <c r="N72" i="20"/>
  <c r="M72" i="20"/>
  <c r="L72" i="20"/>
  <c r="K72" i="20"/>
  <c r="J72" i="20"/>
  <c r="I72" i="20"/>
  <c r="H72" i="20"/>
  <c r="G72" i="20"/>
  <c r="AW71" i="20"/>
  <c r="AV71" i="20"/>
  <c r="AU71" i="20"/>
  <c r="AT71" i="20"/>
  <c r="AS71" i="20"/>
  <c r="AR71" i="20"/>
  <c r="AQ71" i="20"/>
  <c r="AP71" i="20"/>
  <c r="AO71" i="20"/>
  <c r="AN71" i="20"/>
  <c r="AM71" i="20"/>
  <c r="AL71" i="20"/>
  <c r="AK71" i="20"/>
  <c r="AJ71" i="20"/>
  <c r="AI71" i="20"/>
  <c r="AH71" i="20"/>
  <c r="AG71" i="20"/>
  <c r="AF71" i="20"/>
  <c r="AE71" i="20"/>
  <c r="AD71" i="20"/>
  <c r="AC71" i="20"/>
  <c r="AB71" i="20"/>
  <c r="AA71" i="20"/>
  <c r="Z71" i="20"/>
  <c r="Y71" i="20"/>
  <c r="X71" i="20"/>
  <c r="W71" i="20"/>
  <c r="V71" i="20"/>
  <c r="U71" i="20"/>
  <c r="T71" i="20"/>
  <c r="S71" i="20"/>
  <c r="R71" i="20"/>
  <c r="Q71" i="20"/>
  <c r="P71" i="20"/>
  <c r="O71" i="20"/>
  <c r="N71" i="20"/>
  <c r="M71" i="20"/>
  <c r="L71" i="20"/>
  <c r="K71" i="20"/>
  <c r="J71" i="20"/>
  <c r="I71" i="20"/>
  <c r="I22" i="18" s="1"/>
  <c r="H71" i="20"/>
  <c r="H22" i="18" s="1"/>
  <c r="H144" i="18" s="1"/>
  <c r="G71" i="20"/>
  <c r="G22" i="18" s="1"/>
  <c r="G144" i="18" s="1"/>
  <c r="AW61" i="20"/>
  <c r="AW141" i="18" s="1"/>
  <c r="AV61" i="20"/>
  <c r="AV141" i="18" s="1"/>
  <c r="AW56" i="20"/>
  <c r="AV56" i="20"/>
  <c r="AU56" i="20"/>
  <c r="AT56" i="20"/>
  <c r="AS56" i="20"/>
  <c r="AR56" i="20"/>
  <c r="AQ56" i="20"/>
  <c r="AP56" i="20"/>
  <c r="AO56" i="20"/>
  <c r="AN56" i="20"/>
  <c r="AM56" i="20"/>
  <c r="AL56" i="20"/>
  <c r="AK56" i="20"/>
  <c r="AJ56" i="20"/>
  <c r="AI56" i="20"/>
  <c r="AH56" i="20"/>
  <c r="AG56" i="20"/>
  <c r="AF56" i="20"/>
  <c r="AE56" i="20"/>
  <c r="AD56" i="20"/>
  <c r="AC56" i="20"/>
  <c r="AB56" i="20"/>
  <c r="AA56" i="20"/>
  <c r="Z56" i="20"/>
  <c r="Y56" i="20"/>
  <c r="X56" i="20"/>
  <c r="W56" i="20"/>
  <c r="V56" i="20"/>
  <c r="U56" i="20"/>
  <c r="T56" i="20"/>
  <c r="S56" i="20"/>
  <c r="R56" i="20"/>
  <c r="Q56" i="20"/>
  <c r="P56" i="20"/>
  <c r="O56" i="20"/>
  <c r="N56" i="20"/>
  <c r="M56" i="20"/>
  <c r="L56" i="20"/>
  <c r="K56" i="20"/>
  <c r="J56" i="20"/>
  <c r="I56" i="20"/>
  <c r="I140" i="18" s="1"/>
  <c r="H56" i="20"/>
  <c r="H140" i="18" s="1"/>
  <c r="G56" i="20"/>
  <c r="G140" i="18" s="1"/>
  <c r="AW53" i="20"/>
  <c r="AV53" i="20"/>
  <c r="AU53" i="20"/>
  <c r="AT53" i="20"/>
  <c r="AS53" i="20"/>
  <c r="AR53" i="20"/>
  <c r="AQ53" i="20"/>
  <c r="AP53" i="20"/>
  <c r="AO53" i="20"/>
  <c r="AN53" i="20"/>
  <c r="AM53" i="20"/>
  <c r="AL53" i="20"/>
  <c r="AK53" i="20"/>
  <c r="AJ53" i="20"/>
  <c r="AI53" i="20"/>
  <c r="AH53" i="20"/>
  <c r="AG53" i="20"/>
  <c r="AF53" i="20"/>
  <c r="AE53" i="20"/>
  <c r="AD53" i="20"/>
  <c r="AC53" i="20"/>
  <c r="AB53" i="20"/>
  <c r="AA53" i="20"/>
  <c r="Z53" i="20"/>
  <c r="Y53" i="20"/>
  <c r="X53" i="20"/>
  <c r="W53" i="20"/>
  <c r="V53" i="20"/>
  <c r="U53" i="20"/>
  <c r="T53" i="20"/>
  <c r="S53" i="20"/>
  <c r="R53" i="20"/>
  <c r="Q53" i="20"/>
  <c r="P53" i="20"/>
  <c r="O53" i="20"/>
  <c r="N53" i="20"/>
  <c r="M53" i="20"/>
  <c r="L53" i="20"/>
  <c r="K53" i="20"/>
  <c r="J53" i="20"/>
  <c r="I53" i="20"/>
  <c r="I139" i="18" s="1"/>
  <c r="H53" i="20"/>
  <c r="H139" i="18" s="1"/>
  <c r="G53" i="20"/>
  <c r="G139" i="18" s="1"/>
  <c r="AW42" i="20"/>
  <c r="AV42" i="20"/>
  <c r="AU42" i="20"/>
  <c r="AT42" i="20"/>
  <c r="AS42" i="20"/>
  <c r="AR42" i="20"/>
  <c r="AQ42" i="20"/>
  <c r="AP42" i="20"/>
  <c r="AO42" i="20"/>
  <c r="AN42" i="20"/>
  <c r="AM42" i="20"/>
  <c r="AL42" i="20"/>
  <c r="AK42" i="20"/>
  <c r="AJ42" i="20"/>
  <c r="AI42" i="20"/>
  <c r="AH42" i="20"/>
  <c r="AG42" i="20"/>
  <c r="AF42" i="20"/>
  <c r="AE42" i="20"/>
  <c r="AD42" i="20"/>
  <c r="AC42" i="20"/>
  <c r="AB42" i="20"/>
  <c r="AA42" i="20"/>
  <c r="Z42" i="20"/>
  <c r="Y42" i="20"/>
  <c r="X42" i="20"/>
  <c r="W42" i="20"/>
  <c r="V42" i="20"/>
  <c r="U42" i="20"/>
  <c r="T42" i="20"/>
  <c r="S42" i="20"/>
  <c r="R42" i="20"/>
  <c r="Q42" i="20"/>
  <c r="P42" i="20"/>
  <c r="O42" i="20"/>
  <c r="N42" i="20"/>
  <c r="M42" i="20"/>
  <c r="L42" i="20"/>
  <c r="K42" i="20"/>
  <c r="J42" i="20"/>
  <c r="I42" i="20"/>
  <c r="I136" i="18" s="1"/>
  <c r="H42" i="20"/>
  <c r="H136" i="18" s="1"/>
  <c r="G42" i="20"/>
  <c r="G136" i="18" s="1"/>
  <c r="AW34" i="20"/>
  <c r="AV34" i="20"/>
  <c r="AU34" i="20"/>
  <c r="AT34" i="20"/>
  <c r="AS34" i="20"/>
  <c r="AR34" i="20"/>
  <c r="AQ34" i="20"/>
  <c r="AP34" i="20"/>
  <c r="AO34" i="20"/>
  <c r="AN34" i="20"/>
  <c r="AM34" i="20"/>
  <c r="AL34" i="20"/>
  <c r="AK34" i="20"/>
  <c r="AJ34" i="20"/>
  <c r="AI34" i="20"/>
  <c r="AH34" i="20"/>
  <c r="AG34" i="20"/>
  <c r="AF34" i="20"/>
  <c r="AE34" i="20"/>
  <c r="AD34" i="20"/>
  <c r="AC34" i="20"/>
  <c r="AB34" i="20"/>
  <c r="AA34" i="20"/>
  <c r="Z34" i="20"/>
  <c r="Y34" i="20"/>
  <c r="X34" i="20"/>
  <c r="W34" i="20"/>
  <c r="V34" i="20"/>
  <c r="U34" i="20"/>
  <c r="T34" i="20"/>
  <c r="S34" i="20"/>
  <c r="R34" i="20"/>
  <c r="Q34" i="20"/>
  <c r="P34" i="20"/>
  <c r="O34" i="20"/>
  <c r="N34" i="20"/>
  <c r="M34" i="20"/>
  <c r="L34" i="20"/>
  <c r="K34" i="20"/>
  <c r="J34" i="20"/>
  <c r="I34" i="20"/>
  <c r="I134" i="18" s="1"/>
  <c r="H34" i="20"/>
  <c r="H134" i="18" s="1"/>
  <c r="G34" i="20"/>
  <c r="G134" i="18" s="1"/>
  <c r="H31" i="20"/>
  <c r="H133" i="18" s="1"/>
  <c r="H194" i="18" s="1"/>
  <c r="AW21" i="20"/>
  <c r="AW131" i="18" s="1"/>
  <c r="AV21" i="20"/>
  <c r="AV131" i="18" s="1"/>
  <c r="AU21" i="20"/>
  <c r="AU131" i="18" s="1"/>
  <c r="AT21" i="20"/>
  <c r="AT131" i="18" s="1"/>
  <c r="AS21" i="20"/>
  <c r="AS131" i="18" s="1"/>
  <c r="AR21" i="20"/>
  <c r="AR131" i="18" s="1"/>
  <c r="AQ21" i="20"/>
  <c r="AQ131" i="18" s="1"/>
  <c r="AP21" i="20"/>
  <c r="AP131" i="18" s="1"/>
  <c r="AO21" i="20"/>
  <c r="AO131" i="18" s="1"/>
  <c r="AN21" i="20"/>
  <c r="AN131" i="18" s="1"/>
  <c r="AM21" i="20"/>
  <c r="AM131" i="18" s="1"/>
  <c r="AL21" i="20"/>
  <c r="AL131" i="18" s="1"/>
  <c r="AK21" i="20"/>
  <c r="AK131" i="18" s="1"/>
  <c r="AJ21" i="20"/>
  <c r="AJ131" i="18" s="1"/>
  <c r="U12" i="20"/>
  <c r="AW11" i="20"/>
  <c r="AW129" i="18" s="1"/>
  <c r="AV11" i="20"/>
  <c r="AV129" i="18" s="1"/>
  <c r="AU11" i="20"/>
  <c r="AU129" i="18" s="1"/>
  <c r="AT11" i="20"/>
  <c r="AT129" i="18" s="1"/>
  <c r="AS11" i="20"/>
  <c r="AS129" i="18" s="1"/>
  <c r="AR11" i="20"/>
  <c r="AR129" i="18" s="1"/>
  <c r="AQ11" i="20"/>
  <c r="AQ129" i="18" s="1"/>
  <c r="AP11" i="20"/>
  <c r="AP129" i="18" s="1"/>
  <c r="AO11" i="20"/>
  <c r="AO129" i="18" s="1"/>
  <c r="AN11" i="20"/>
  <c r="AN129" i="18" s="1"/>
  <c r="AM11" i="20"/>
  <c r="AM129" i="18" s="1"/>
  <c r="AL11" i="20"/>
  <c r="AL129" i="18" s="1"/>
  <c r="AK11" i="20"/>
  <c r="AK129" i="18" s="1"/>
  <c r="AJ11" i="20"/>
  <c r="AJ129" i="18" s="1"/>
  <c r="AI11" i="20"/>
  <c r="AI129" i="18" s="1"/>
  <c r="AH11" i="20"/>
  <c r="AH129" i="18" s="1"/>
  <c r="AG11" i="20"/>
  <c r="AG129" i="18" s="1"/>
  <c r="AF11" i="20"/>
  <c r="AF129" i="18" s="1"/>
  <c r="AE11" i="20"/>
  <c r="AE129" i="18" s="1"/>
  <c r="AD11" i="20"/>
  <c r="AD129" i="18" s="1"/>
  <c r="AC11" i="20"/>
  <c r="AC129" i="18" s="1"/>
  <c r="AB11" i="20"/>
  <c r="AB129" i="18" s="1"/>
  <c r="AA11" i="20"/>
  <c r="AA129" i="18" s="1"/>
  <c r="Z11" i="20"/>
  <c r="Z129" i="18" s="1"/>
  <c r="Y11" i="20"/>
  <c r="Y129" i="18" s="1"/>
  <c r="X11" i="20"/>
  <c r="X129" i="18" s="1"/>
  <c r="W11" i="20"/>
  <c r="W129" i="18" s="1"/>
  <c r="V11" i="20"/>
  <c r="V129" i="18" s="1"/>
  <c r="U11" i="20"/>
  <c r="U129" i="18" s="1"/>
  <c r="T11" i="20"/>
  <c r="T129" i="18" s="1"/>
  <c r="S11" i="20"/>
  <c r="S129" i="18" s="1"/>
  <c r="R11" i="20"/>
  <c r="R129" i="18" s="1"/>
  <c r="Q11" i="20"/>
  <c r="Q129" i="18" s="1"/>
  <c r="P11" i="20"/>
  <c r="P129" i="18" s="1"/>
  <c r="O11" i="20"/>
  <c r="O129" i="18" s="1"/>
  <c r="N11" i="20"/>
  <c r="N129" i="18" s="1"/>
  <c r="M11" i="20"/>
  <c r="M129" i="18" s="1"/>
  <c r="L11" i="20"/>
  <c r="L129" i="18" s="1"/>
  <c r="K11" i="20"/>
  <c r="K129" i="18" s="1"/>
  <c r="J11" i="20"/>
  <c r="J129" i="18" s="1"/>
  <c r="I11" i="20"/>
  <c r="I129" i="18" s="1"/>
  <c r="H11" i="20"/>
  <c r="H129" i="18" s="1"/>
  <c r="G11" i="20"/>
  <c r="G129" i="18" s="1"/>
  <c r="AP5" i="20"/>
  <c r="AP127" i="18" s="1"/>
  <c r="AP188" i="18" s="1"/>
  <c r="AO5" i="20"/>
  <c r="AO127" i="18" s="1"/>
  <c r="AO188" i="18" s="1"/>
  <c r="I18" i="19"/>
  <c r="J18" i="19"/>
  <c r="K18" i="19"/>
  <c r="L18" i="19"/>
  <c r="M18" i="19"/>
  <c r="N18" i="19"/>
  <c r="O18" i="19"/>
  <c r="P18" i="19"/>
  <c r="Q18" i="19"/>
  <c r="R18" i="19"/>
  <c r="S18" i="19"/>
  <c r="T18" i="19"/>
  <c r="U18" i="19"/>
  <c r="V18" i="19"/>
  <c r="W18" i="19"/>
  <c r="X18" i="19"/>
  <c r="Y18" i="19"/>
  <c r="Z18" i="19"/>
  <c r="AA18" i="19"/>
  <c r="AB18" i="19"/>
  <c r="AC18" i="19"/>
  <c r="AD18" i="19"/>
  <c r="AE18" i="19"/>
  <c r="AF18" i="19"/>
  <c r="AG18" i="19"/>
  <c r="AH18" i="19"/>
  <c r="AI18" i="19"/>
  <c r="AJ18" i="19"/>
  <c r="AK18" i="19"/>
  <c r="AL18" i="19"/>
  <c r="AM18" i="19"/>
  <c r="AN18" i="19"/>
  <c r="AO18" i="19"/>
  <c r="AP18" i="19"/>
  <c r="AQ18" i="19"/>
  <c r="AR18" i="19"/>
  <c r="AS18" i="19"/>
  <c r="AT18" i="19"/>
  <c r="AU18" i="19"/>
  <c r="AV18" i="19"/>
  <c r="AW18" i="19"/>
  <c r="AX18" i="19"/>
  <c r="AA17" i="3"/>
  <c r="AA19" i="3" s="1"/>
  <c r="AB17" i="3"/>
  <c r="AB19" i="3" s="1"/>
  <c r="I12" i="20" s="1"/>
  <c r="AC17" i="3"/>
  <c r="AC19" i="3" s="1"/>
  <c r="AD17" i="3"/>
  <c r="AD19" i="3" s="1"/>
  <c r="L19" i="19" s="1"/>
  <c r="AE17" i="3"/>
  <c r="AE19" i="3" s="1"/>
  <c r="AF17" i="3"/>
  <c r="AF19" i="3" s="1"/>
  <c r="N19" i="19" s="1"/>
  <c r="AG17" i="3"/>
  <c r="AG19" i="3" s="1"/>
  <c r="AH17" i="3"/>
  <c r="AH19" i="3"/>
  <c r="O12" i="20" s="1"/>
  <c r="AI17" i="3"/>
  <c r="AI19" i="3" s="1"/>
  <c r="AJ17" i="3"/>
  <c r="AJ19" i="3" s="1"/>
  <c r="AK17" i="3"/>
  <c r="AK19" i="3" s="1"/>
  <c r="AL17" i="3"/>
  <c r="AL19" i="3"/>
  <c r="S57" i="20" s="1"/>
  <c r="AM17" i="3"/>
  <c r="AM19" i="3" s="1"/>
  <c r="AN17" i="3"/>
  <c r="AN19" i="3"/>
  <c r="AO17" i="3"/>
  <c r="AO19" i="3" s="1"/>
  <c r="V12" i="20" s="1"/>
  <c r="AP17" i="3"/>
  <c r="AP19" i="3"/>
  <c r="X19" i="19"/>
  <c r="AQ17" i="3"/>
  <c r="AQ19" i="3" s="1"/>
  <c r="AR17" i="3"/>
  <c r="AR19" i="3" s="1"/>
  <c r="Y35" i="20" s="1"/>
  <c r="AS17" i="3"/>
  <c r="AS19" i="3"/>
  <c r="Z35" i="20" s="1"/>
  <c r="AT17" i="3"/>
  <c r="AT19" i="3" s="1"/>
  <c r="AU17" i="3"/>
  <c r="AU19" i="3" s="1"/>
  <c r="AV17" i="3"/>
  <c r="AV19" i="3" s="1"/>
  <c r="AD19" i="19" s="1"/>
  <c r="AW17" i="3"/>
  <c r="AW19" i="3" s="1"/>
  <c r="AD43" i="20" s="1"/>
  <c r="AX17" i="3"/>
  <c r="AX19" i="3" s="1"/>
  <c r="AY17" i="3"/>
  <c r="AY19" i="3" s="1"/>
  <c r="AG19" i="19" s="1"/>
  <c r="AZ17" i="3"/>
  <c r="AZ19" i="3" s="1"/>
  <c r="AG147" i="20" s="1"/>
  <c r="BA17" i="3"/>
  <c r="BA19" i="3" s="1"/>
  <c r="BB17" i="3"/>
  <c r="BB19" i="3"/>
  <c r="AJ19" i="19" s="1"/>
  <c r="BC19" i="3"/>
  <c r="AJ175" i="20" s="1"/>
  <c r="AK19" i="19"/>
  <c r="BD17" i="3"/>
  <c r="BD19" i="3" s="1"/>
  <c r="AL19" i="19" s="1"/>
  <c r="BE17" i="3"/>
  <c r="BE19" i="3" s="1"/>
  <c r="AM19" i="19" s="1"/>
  <c r="BF17" i="3"/>
  <c r="BF19" i="3" s="1"/>
  <c r="BG17" i="3"/>
  <c r="BG19" i="3" s="1"/>
  <c r="AN12" i="20" s="1"/>
  <c r="BH17" i="3"/>
  <c r="BH19" i="3" s="1"/>
  <c r="BI17" i="3"/>
  <c r="BI19" i="3" s="1"/>
  <c r="BJ17" i="3"/>
  <c r="BJ19" i="3"/>
  <c r="BK17" i="3"/>
  <c r="BK19" i="3" s="1"/>
  <c r="AR57" i="20" s="1"/>
  <c r="BL17" i="3"/>
  <c r="BL19" i="3"/>
  <c r="BM17" i="3"/>
  <c r="BM19" i="3" s="1"/>
  <c r="BN17" i="3"/>
  <c r="BN19" i="3" s="1"/>
  <c r="BO17" i="3"/>
  <c r="BO19" i="3" s="1"/>
  <c r="BP17" i="3"/>
  <c r="BP19" i="3" s="1"/>
  <c r="Z17" i="3"/>
  <c r="Z19" i="3" s="1"/>
  <c r="H19" i="19" s="1"/>
  <c r="H18" i="19"/>
  <c r="C23" i="6"/>
  <c r="H45" i="20" s="1"/>
  <c r="H137" i="18" s="1"/>
  <c r="H198" i="18" s="1"/>
  <c r="D23" i="6"/>
  <c r="I5" i="20" s="1"/>
  <c r="I127" i="18" s="1"/>
  <c r="I188" i="18" s="1"/>
  <c r="E23" i="6"/>
  <c r="J31" i="20" s="1"/>
  <c r="F23" i="6"/>
  <c r="K66" i="20" s="1"/>
  <c r="G23" i="6"/>
  <c r="H23" i="6"/>
  <c r="M31" i="20" s="1"/>
  <c r="I23" i="6"/>
  <c r="N5" i="20" s="1"/>
  <c r="N127" i="18" s="1"/>
  <c r="N188" i="18" s="1"/>
  <c r="O12" i="19"/>
  <c r="J23" i="6"/>
  <c r="P12" i="19" s="1"/>
  <c r="K23" i="6"/>
  <c r="P50" i="20" s="1"/>
  <c r="L23" i="6"/>
  <c r="Q5" i="20" s="1"/>
  <c r="Q127" i="18" s="1"/>
  <c r="Q188" i="18" s="1"/>
  <c r="M23" i="6"/>
  <c r="R31" i="20" s="1"/>
  <c r="N23" i="6"/>
  <c r="T12" i="19"/>
  <c r="O23" i="6"/>
  <c r="T66" i="20" s="1"/>
  <c r="P23" i="6"/>
  <c r="R9" i="10" s="1"/>
  <c r="R10" i="10" s="1"/>
  <c r="R12" i="10" s="1"/>
  <c r="U180" i="20" s="1"/>
  <c r="Q23" i="6"/>
  <c r="V50" i="20" s="1"/>
  <c r="W12" i="19"/>
  <c r="R23" i="6"/>
  <c r="W31" i="20" s="1"/>
  <c r="X12" i="19"/>
  <c r="S23" i="6"/>
  <c r="X45" i="20" s="1"/>
  <c r="Y12" i="19"/>
  <c r="T23" i="6"/>
  <c r="Y5" i="20" s="1"/>
  <c r="Y127" i="18" s="1"/>
  <c r="Y188" i="18" s="1"/>
  <c r="U23" i="6"/>
  <c r="V23" i="6"/>
  <c r="AB12" i="19" s="1"/>
  <c r="W23" i="6"/>
  <c r="AB5" i="20" s="1"/>
  <c r="AB127" i="18" s="1"/>
  <c r="AB188" i="18" s="1"/>
  <c r="AC12" i="19"/>
  <c r="X23" i="6"/>
  <c r="Y23" i="6"/>
  <c r="AD50" i="20" s="1"/>
  <c r="AE12" i="19"/>
  <c r="Z23" i="6"/>
  <c r="AE50" i="20" s="1"/>
  <c r="AF12" i="19"/>
  <c r="AA23" i="6"/>
  <c r="AF31" i="20" s="1"/>
  <c r="AG12" i="19"/>
  <c r="AB23" i="6"/>
  <c r="AG45" i="20" s="1"/>
  <c r="AC23" i="6"/>
  <c r="AH31" i="20" s="1"/>
  <c r="AI12" i="19"/>
  <c r="AD23" i="6"/>
  <c r="AF9" i="10" s="1"/>
  <c r="AF10" i="10" s="1"/>
  <c r="AF12" i="10" s="1"/>
  <c r="AI180" i="20" s="1"/>
  <c r="AE23" i="6"/>
  <c r="AJ5" i="20" s="1"/>
  <c r="AJ127" i="18" s="1"/>
  <c r="AK12" i="19"/>
  <c r="AF23" i="6"/>
  <c r="AK5" i="20" s="1"/>
  <c r="AK127" i="18" s="1"/>
  <c r="AK188" i="18" s="1"/>
  <c r="AG23" i="6"/>
  <c r="AL5" i="20" s="1"/>
  <c r="AL127" i="18" s="1"/>
  <c r="AL188" i="18" s="1"/>
  <c r="AM12" i="19"/>
  <c r="AH23" i="6"/>
  <c r="AN12" i="19"/>
  <c r="AI23" i="6"/>
  <c r="AJ23" i="6"/>
  <c r="AO140" i="20" s="1"/>
  <c r="AO158" i="18" s="1"/>
  <c r="AO219" i="18" s="1"/>
  <c r="AK23" i="6"/>
  <c r="AP66" i="20" s="1"/>
  <c r="AL23" i="6"/>
  <c r="AR12" i="19"/>
  <c r="AM23" i="6"/>
  <c r="AN23" i="6"/>
  <c r="AO23" i="6"/>
  <c r="AT50" i="20" s="1"/>
  <c r="AP23" i="6"/>
  <c r="AV12" i="19" s="1"/>
  <c r="AQ23" i="6"/>
  <c r="AV31" i="20" s="1"/>
  <c r="AW12" i="19"/>
  <c r="AR23" i="6"/>
  <c r="AW5" i="20" s="1"/>
  <c r="AW127" i="18" s="1"/>
  <c r="C30" i="6"/>
  <c r="D30" i="6"/>
  <c r="J15" i="19" s="1"/>
  <c r="E30" i="6"/>
  <c r="K15" i="19"/>
  <c r="F30" i="6"/>
  <c r="G30" i="6"/>
  <c r="L75" i="20" s="1"/>
  <c r="M15" i="19"/>
  <c r="H30" i="6"/>
  <c r="M39" i="20" s="1"/>
  <c r="N15" i="19"/>
  <c r="I30" i="6"/>
  <c r="O15" i="19" s="1"/>
  <c r="J30" i="6"/>
  <c r="K30" i="6"/>
  <c r="P75" i="20" s="1"/>
  <c r="Q15" i="19"/>
  <c r="L30" i="6"/>
  <c r="M30" i="6"/>
  <c r="S15" i="19" s="1"/>
  <c r="N30" i="6"/>
  <c r="O30" i="6"/>
  <c r="U15" i="19" s="1"/>
  <c r="P30" i="6"/>
  <c r="V15" i="19" s="1"/>
  <c r="Q30" i="6"/>
  <c r="V39" i="20" s="1"/>
  <c r="W15" i="19"/>
  <c r="R30" i="6"/>
  <c r="W39" i="20" s="1"/>
  <c r="S30" i="6"/>
  <c r="X8" i="20" s="1"/>
  <c r="X128" i="18" s="1"/>
  <c r="Y15" i="19"/>
  <c r="T30" i="6"/>
  <c r="U30" i="6"/>
  <c r="Z75" i="20" s="1"/>
  <c r="V30" i="6"/>
  <c r="AA8" i="20" s="1"/>
  <c r="AA128" i="18" s="1"/>
  <c r="W30" i="6"/>
  <c r="AC15" i="19" s="1"/>
  <c r="X30" i="6"/>
  <c r="AD15" i="19"/>
  <c r="Y30" i="6"/>
  <c r="AD69" i="20" s="1"/>
  <c r="Z30" i="6"/>
  <c r="AE39" i="20" s="1"/>
  <c r="AA30" i="6"/>
  <c r="AF69" i="20" s="1"/>
  <c r="AG15" i="19"/>
  <c r="AB30" i="6"/>
  <c r="AH15" i="19"/>
  <c r="AC30" i="6"/>
  <c r="AD30" i="6"/>
  <c r="AI8" i="20" s="1"/>
  <c r="AI128" i="18" s="1"/>
  <c r="AE30" i="6"/>
  <c r="AK15" i="19"/>
  <c r="AF30" i="6"/>
  <c r="AL15" i="19"/>
  <c r="AG30" i="6"/>
  <c r="AM15" i="19"/>
  <c r="AH30" i="6"/>
  <c r="AM8" i="20" s="1"/>
  <c r="AM128" i="18" s="1"/>
  <c r="AI30" i="6"/>
  <c r="AN39" i="20" s="1"/>
  <c r="AJ30" i="6"/>
  <c r="AK30" i="6"/>
  <c r="AP75" i="20" s="1"/>
  <c r="AL30" i="6"/>
  <c r="AM30" i="6"/>
  <c r="AR39" i="20" s="1"/>
  <c r="AS15" i="19"/>
  <c r="AN30" i="6"/>
  <c r="AT15" i="19"/>
  <c r="AO30" i="6"/>
  <c r="AT8" i="20" s="1"/>
  <c r="AT128" i="18" s="1"/>
  <c r="AU15" i="19"/>
  <c r="AP30" i="6"/>
  <c r="AQ30" i="6"/>
  <c r="AR30" i="6"/>
  <c r="AW8" i="20" s="1"/>
  <c r="AW128" i="18" s="1"/>
  <c r="AX15" i="19"/>
  <c r="B30" i="6"/>
  <c r="G39" i="20" s="1"/>
  <c r="G135" i="18" s="1"/>
  <c r="H15" i="19"/>
  <c r="B23" i="6"/>
  <c r="D9" i="10" s="1"/>
  <c r="D10" i="10" s="1"/>
  <c r="D12" i="10" s="1"/>
  <c r="G180" i="20" s="1"/>
  <c r="C9" i="5"/>
  <c r="J76" i="20" s="1"/>
  <c r="O16" i="19"/>
  <c r="AV5" i="19"/>
  <c r="R9" i="19"/>
  <c r="H9" i="19"/>
  <c r="C31" i="6"/>
  <c r="I8" i="19" s="1"/>
  <c r="D31" i="6"/>
  <c r="J8" i="19" s="1"/>
  <c r="E31" i="6"/>
  <c r="K8" i="19" s="1"/>
  <c r="F31" i="6"/>
  <c r="L8" i="19"/>
  <c r="G31" i="6"/>
  <c r="M8" i="19" s="1"/>
  <c r="H31" i="6"/>
  <c r="N8" i="19" s="1"/>
  <c r="I31" i="6"/>
  <c r="O8" i="19" s="1"/>
  <c r="J31" i="6"/>
  <c r="P8" i="19" s="1"/>
  <c r="K31" i="6"/>
  <c r="Q8" i="19" s="1"/>
  <c r="L31" i="6"/>
  <c r="R8" i="19" s="1"/>
  <c r="M31" i="6"/>
  <c r="S8" i="19"/>
  <c r="N31" i="6"/>
  <c r="T8" i="19" s="1"/>
  <c r="O31" i="6"/>
  <c r="U8" i="19" s="1"/>
  <c r="P31" i="6"/>
  <c r="V8" i="19" s="1"/>
  <c r="Q31" i="6"/>
  <c r="W8" i="19"/>
  <c r="R31" i="6"/>
  <c r="X8" i="19"/>
  <c r="S31" i="6"/>
  <c r="Y8" i="19" s="1"/>
  <c r="T31" i="6"/>
  <c r="Z8" i="19" s="1"/>
  <c r="U31" i="6"/>
  <c r="AA8" i="19" s="1"/>
  <c r="V31" i="6"/>
  <c r="AB8" i="19"/>
  <c r="W31" i="6"/>
  <c r="AC8" i="19" s="1"/>
  <c r="X31" i="6"/>
  <c r="AD8" i="19" s="1"/>
  <c r="Y31" i="6"/>
  <c r="AE8" i="19" s="1"/>
  <c r="Z31" i="6"/>
  <c r="AF8" i="19" s="1"/>
  <c r="AA31" i="6"/>
  <c r="AG8" i="19" s="1"/>
  <c r="AB31" i="6"/>
  <c r="AH8" i="19" s="1"/>
  <c r="AC31" i="6"/>
  <c r="AI8" i="19"/>
  <c r="AD31" i="6"/>
  <c r="AJ8" i="19" s="1"/>
  <c r="AE31" i="6"/>
  <c r="AK8" i="19" s="1"/>
  <c r="AF31" i="6"/>
  <c r="AL8" i="19" s="1"/>
  <c r="AG31" i="6"/>
  <c r="AM8" i="19"/>
  <c r="AH31" i="6"/>
  <c r="AN8" i="19"/>
  <c r="AI31" i="6"/>
  <c r="AO8" i="19" s="1"/>
  <c r="AJ31" i="6"/>
  <c r="AP8" i="19" s="1"/>
  <c r="AK31" i="6"/>
  <c r="AQ8" i="19" s="1"/>
  <c r="AL31" i="6"/>
  <c r="AR8" i="19"/>
  <c r="AM31" i="6"/>
  <c r="AS8" i="19" s="1"/>
  <c r="AN31" i="6"/>
  <c r="AT8" i="19" s="1"/>
  <c r="AO31" i="6"/>
  <c r="AU8" i="19" s="1"/>
  <c r="AP31" i="6"/>
  <c r="AV4" i="19" s="1"/>
  <c r="AQ31" i="6"/>
  <c r="AR31" i="6"/>
  <c r="AX8" i="19" s="1"/>
  <c r="B31" i="6"/>
  <c r="H8" i="19"/>
  <c r="AX4" i="19"/>
  <c r="F28" i="9"/>
  <c r="F52" i="9" s="1"/>
  <c r="G2" i="11" s="1"/>
  <c r="F37" i="9"/>
  <c r="F53" i="9"/>
  <c r="F42" i="9"/>
  <c r="F54" i="9"/>
  <c r="F47" i="9"/>
  <c r="F55" i="9" s="1"/>
  <c r="G28" i="9"/>
  <c r="G37" i="9"/>
  <c r="G53" i="9" s="1"/>
  <c r="G42" i="9"/>
  <c r="G54" i="9"/>
  <c r="G47" i="9"/>
  <c r="G55" i="9"/>
  <c r="BI85" i="9"/>
  <c r="AR25" i="9" s="1"/>
  <c r="AR28" i="9" s="1"/>
  <c r="AO28" i="9" s="1"/>
  <c r="H37" i="9"/>
  <c r="H53" i="9" s="1"/>
  <c r="I3" i="11" s="1"/>
  <c r="J36" i="20" s="1"/>
  <c r="H54" i="9"/>
  <c r="I37" i="9"/>
  <c r="I53" i="9" s="1"/>
  <c r="J3" i="11" s="1"/>
  <c r="K36" i="20" s="1"/>
  <c r="I54" i="9"/>
  <c r="J37" i="9"/>
  <c r="J53" i="9"/>
  <c r="K3" i="11" s="1"/>
  <c r="L36" i="20" s="1"/>
  <c r="J54" i="9"/>
  <c r="K37" i="9"/>
  <c r="K53" i="9" s="1"/>
  <c r="L3" i="11" s="1"/>
  <c r="M36" i="20" s="1"/>
  <c r="K54" i="9"/>
  <c r="L37" i="9"/>
  <c r="L53" i="9" s="1"/>
  <c r="M3" i="11" s="1"/>
  <c r="N36" i="20" s="1"/>
  <c r="L54" i="9"/>
  <c r="M37" i="9"/>
  <c r="M53" i="9"/>
  <c r="M54" i="9"/>
  <c r="N4" i="11" s="1"/>
  <c r="O47" i="20" s="1"/>
  <c r="N37" i="9"/>
  <c r="N53" i="9"/>
  <c r="N54" i="9"/>
  <c r="O37" i="9"/>
  <c r="O53" i="9"/>
  <c r="P3" i="11" s="1"/>
  <c r="Q36" i="20" s="1"/>
  <c r="O54" i="9"/>
  <c r="P37" i="9"/>
  <c r="P53" i="9"/>
  <c r="P54" i="9"/>
  <c r="Q52" i="9"/>
  <c r="R2" i="11" s="1"/>
  <c r="S28" i="20" s="1"/>
  <c r="Q37" i="9"/>
  <c r="Q54" i="9"/>
  <c r="R52" i="9"/>
  <c r="S2" i="11" s="1"/>
  <c r="T28" i="20" s="1"/>
  <c r="R53" i="9"/>
  <c r="R54" i="9"/>
  <c r="R47" i="9"/>
  <c r="R55" i="9" s="1"/>
  <c r="S5" i="11" s="1"/>
  <c r="T63" i="20" s="1"/>
  <c r="S52" i="9"/>
  <c r="T2" i="11" s="1"/>
  <c r="U28" i="20" s="1"/>
  <c r="S37" i="9"/>
  <c r="S54" i="9"/>
  <c r="T37" i="9"/>
  <c r="T53" i="9" s="1"/>
  <c r="U3" i="11" s="1"/>
  <c r="V36" i="20" s="1"/>
  <c r="T54" i="9"/>
  <c r="U37" i="9"/>
  <c r="U53" i="9" s="1"/>
  <c r="V3" i="11" s="1"/>
  <c r="W36" i="20" s="1"/>
  <c r="U54" i="9"/>
  <c r="V37" i="9"/>
  <c r="V53" i="9" s="1"/>
  <c r="W3" i="11" s="1"/>
  <c r="X36" i="20" s="1"/>
  <c r="V54" i="9"/>
  <c r="W37" i="9"/>
  <c r="W53" i="9" s="1"/>
  <c r="X3" i="11" s="1"/>
  <c r="Y36" i="20" s="1"/>
  <c r="W54" i="9"/>
  <c r="X37" i="9"/>
  <c r="X53" i="9" s="1"/>
  <c r="Y3" i="11" s="1"/>
  <c r="Z36" i="20" s="1"/>
  <c r="X54" i="9"/>
  <c r="Y37" i="9"/>
  <c r="Y53" i="9" s="1"/>
  <c r="Z3" i="11" s="1"/>
  <c r="AA36" i="20" s="1"/>
  <c r="Y54" i="9"/>
  <c r="Z37" i="9"/>
  <c r="Z53" i="9" s="1"/>
  <c r="AA3" i="11" s="1"/>
  <c r="AB36" i="20" s="1"/>
  <c r="Z54" i="9"/>
  <c r="AA4" i="11" s="1"/>
  <c r="AB47" i="20" s="1"/>
  <c r="AA37" i="9"/>
  <c r="AA53" i="9" s="1"/>
  <c r="AB3" i="11" s="1"/>
  <c r="AC36" i="20" s="1"/>
  <c r="AA54" i="9"/>
  <c r="AB37" i="9"/>
  <c r="AB53" i="9" s="1"/>
  <c r="AC3" i="11" s="1"/>
  <c r="AD36" i="20" s="1"/>
  <c r="AB54" i="9"/>
  <c r="AC37" i="9"/>
  <c r="AC53" i="9"/>
  <c r="AD3" i="11" s="1"/>
  <c r="AE36" i="20" s="1"/>
  <c r="AC54" i="9"/>
  <c r="AD37" i="9"/>
  <c r="AD53" i="9" s="1"/>
  <c r="AE3" i="11" s="1"/>
  <c r="AF36" i="20" s="1"/>
  <c r="AD54" i="9"/>
  <c r="AE37" i="9"/>
  <c r="AE53" i="9" s="1"/>
  <c r="AF3" i="11" s="1"/>
  <c r="AG36" i="20" s="1"/>
  <c r="AE54" i="9"/>
  <c r="AF37" i="9"/>
  <c r="AF53" i="9" s="1"/>
  <c r="AG3" i="11" s="1"/>
  <c r="AH36" i="20" s="1"/>
  <c r="AF54" i="9"/>
  <c r="AG37" i="9"/>
  <c r="AG53" i="9" s="1"/>
  <c r="AH3" i="11" s="1"/>
  <c r="AI36" i="20" s="1"/>
  <c r="AG54" i="9"/>
  <c r="AH37" i="9"/>
  <c r="AH53" i="9" s="1"/>
  <c r="AI3" i="11" s="1"/>
  <c r="AJ36" i="20" s="1"/>
  <c r="AH54" i="9"/>
  <c r="AI4" i="11" s="1"/>
  <c r="AJ47" i="20" s="1"/>
  <c r="AI37" i="9"/>
  <c r="AI53" i="9"/>
  <c r="AI54" i="9"/>
  <c r="AJ37" i="9"/>
  <c r="AJ53" i="9"/>
  <c r="AJ54" i="9"/>
  <c r="AK53" i="9"/>
  <c r="AK54" i="9"/>
  <c r="AL4" i="11" s="1"/>
  <c r="AM47" i="20" s="1"/>
  <c r="AL53" i="9"/>
  <c r="AL54" i="9"/>
  <c r="AM53" i="9"/>
  <c r="AM54" i="9"/>
  <c r="AN53" i="9"/>
  <c r="AN54" i="9"/>
  <c r="AO4" i="11" s="1"/>
  <c r="AP47" i="20" s="1"/>
  <c r="AO53" i="9"/>
  <c r="AO54" i="9"/>
  <c r="AP53" i="9"/>
  <c r="AQ3" i="11" s="1"/>
  <c r="AR36" i="20" s="1"/>
  <c r="AP54" i="9"/>
  <c r="AQ4" i="11" s="1"/>
  <c r="AR47" i="20" s="1"/>
  <c r="AQ53" i="9"/>
  <c r="AQ54" i="9"/>
  <c r="AR53" i="9"/>
  <c r="AR54" i="9"/>
  <c r="BI86" i="9"/>
  <c r="AS25" i="9" s="1"/>
  <c r="AS28" i="9" s="1"/>
  <c r="AS52" i="9" s="1"/>
  <c r="AT2" i="11" s="1"/>
  <c r="AU28" i="20" s="1"/>
  <c r="BI74" i="9"/>
  <c r="AS33" i="9" s="1"/>
  <c r="AS54" i="9"/>
  <c r="AT4" i="11" s="1"/>
  <c r="AU47" i="20" s="1"/>
  <c r="BI87" i="9"/>
  <c r="AT25" i="9" s="1"/>
  <c r="AT28" i="9" s="1"/>
  <c r="AT29" i="9" s="1"/>
  <c r="BI75" i="9"/>
  <c r="AT33" i="9" s="1"/>
  <c r="AT37" i="9" s="1"/>
  <c r="AT53" i="9" s="1"/>
  <c r="AT54" i="9"/>
  <c r="BI88" i="9"/>
  <c r="AU25" i="9" s="1"/>
  <c r="AU28" i="9" s="1"/>
  <c r="AU52" i="9" s="1"/>
  <c r="BI76" i="9"/>
  <c r="AU33" i="9" s="1"/>
  <c r="AU54" i="9"/>
  <c r="AV4" i="11" s="1"/>
  <c r="AW47" i="20" s="1"/>
  <c r="E28" i="9"/>
  <c r="E52" i="9" s="1"/>
  <c r="E37" i="9"/>
  <c r="E53" i="9" s="1"/>
  <c r="E42" i="9"/>
  <c r="E54" i="9" s="1"/>
  <c r="E47" i="9"/>
  <c r="E55" i="9" s="1"/>
  <c r="G1" i="11"/>
  <c r="H1" i="11"/>
  <c r="I1" i="11"/>
  <c r="J1" i="11"/>
  <c r="K1" i="11"/>
  <c r="L1" i="11"/>
  <c r="M1" i="11"/>
  <c r="N1" i="11"/>
  <c r="O1" i="11"/>
  <c r="P1" i="11"/>
  <c r="Q1" i="11"/>
  <c r="R1" i="11"/>
  <c r="S1" i="11"/>
  <c r="T1" i="11"/>
  <c r="U1" i="11"/>
  <c r="V1" i="11"/>
  <c r="W1" i="11"/>
  <c r="X1" i="11"/>
  <c r="Y1" i="11"/>
  <c r="Z1" i="11"/>
  <c r="AA1" i="11"/>
  <c r="AB1" i="11"/>
  <c r="AC1" i="11"/>
  <c r="AD1" i="11"/>
  <c r="AE1" i="11"/>
  <c r="AF1" i="11"/>
  <c r="AG1" i="11"/>
  <c r="AH1" i="11"/>
  <c r="AI1" i="11"/>
  <c r="AJ1" i="11"/>
  <c r="AK1" i="11"/>
  <c r="AL1" i="11"/>
  <c r="AM1" i="11"/>
  <c r="AN1" i="11"/>
  <c r="AO1" i="11"/>
  <c r="AP1" i="11"/>
  <c r="AQ1" i="11"/>
  <c r="AR1" i="11"/>
  <c r="AS1" i="11"/>
  <c r="AT1" i="11"/>
  <c r="AU1" i="11"/>
  <c r="AV1" i="11"/>
  <c r="F1" i="11"/>
  <c r="G21" i="9"/>
  <c r="L16" i="9"/>
  <c r="K16" i="9"/>
  <c r="M16" i="9"/>
  <c r="N16" i="9"/>
  <c r="N17" i="9" s="1"/>
  <c r="N18" i="9" s="1"/>
  <c r="O16" i="9"/>
  <c r="P16" i="9"/>
  <c r="S16" i="9"/>
  <c r="R16" i="9"/>
  <c r="T16" i="9"/>
  <c r="U16" i="9"/>
  <c r="U17" i="9" s="1"/>
  <c r="U18" i="9" s="1"/>
  <c r="V16" i="9"/>
  <c r="W16" i="9"/>
  <c r="X16" i="9"/>
  <c r="Y16" i="9"/>
  <c r="Y17" i="9" s="1"/>
  <c r="Y18" i="9" s="1"/>
  <c r="Z16" i="9"/>
  <c r="AA16" i="9"/>
  <c r="AB16" i="9"/>
  <c r="AC16" i="9"/>
  <c r="AC17" i="9" s="1"/>
  <c r="AC18" i="9" s="1"/>
  <c r="AD16" i="9"/>
  <c r="AE16" i="9"/>
  <c r="AF16" i="9"/>
  <c r="AG16" i="9"/>
  <c r="AG17" i="9" s="1"/>
  <c r="AG18" i="9" s="1"/>
  <c r="AH16" i="9"/>
  <c r="AI16" i="9"/>
  <c r="AJ16" i="9"/>
  <c r="AJ17" i="9" s="1"/>
  <c r="AJ18" i="9" s="1"/>
  <c r="AK16" i="9"/>
  <c r="AK17" i="9"/>
  <c r="AK18" i="9"/>
  <c r="AL16" i="9"/>
  <c r="AM16" i="9"/>
  <c r="AN16" i="9"/>
  <c r="AO16" i="9"/>
  <c r="AP16" i="9"/>
  <c r="AP17" i="9"/>
  <c r="AP18" i="9"/>
  <c r="AQ16" i="9"/>
  <c r="AQ17" i="9" s="1"/>
  <c r="AQ18" i="9" s="1"/>
  <c r="AR16" i="9"/>
  <c r="AS16" i="9"/>
  <c r="AS17" i="9" s="1"/>
  <c r="AS18" i="9" s="1"/>
  <c r="AT16" i="9"/>
  <c r="AU16" i="9"/>
  <c r="Q15" i="9"/>
  <c r="Q16" i="9" s="1"/>
  <c r="Q17" i="9" s="1"/>
  <c r="Q18" i="9" s="1"/>
  <c r="J61" i="13"/>
  <c r="K61" i="13"/>
  <c r="L61" i="13"/>
  <c r="M61" i="13"/>
  <c r="N61" i="13"/>
  <c r="O61" i="13"/>
  <c r="P61" i="13"/>
  <c r="Q61" i="13"/>
  <c r="R61" i="13"/>
  <c r="S61" i="13"/>
  <c r="T61" i="13"/>
  <c r="U61" i="13"/>
  <c r="V61" i="13"/>
  <c r="W61" i="13"/>
  <c r="X61" i="13"/>
  <c r="Y61" i="13"/>
  <c r="Z61" i="13"/>
  <c r="AA61" i="13"/>
  <c r="AB61" i="13"/>
  <c r="AC61" i="13"/>
  <c r="AD61" i="13"/>
  <c r="AE61" i="13"/>
  <c r="AF61" i="13"/>
  <c r="AG61" i="13"/>
  <c r="AH61" i="13"/>
  <c r="AI61" i="13"/>
  <c r="AJ61" i="13"/>
  <c r="AK61" i="13"/>
  <c r="AL61" i="13"/>
  <c r="AM61" i="13"/>
  <c r="AN61" i="13"/>
  <c r="AO61" i="13"/>
  <c r="AP61" i="13"/>
  <c r="AQ61" i="13"/>
  <c r="AR61" i="13"/>
  <c r="AS61" i="13"/>
  <c r="AT61" i="13"/>
  <c r="AU61" i="13"/>
  <c r="AV61" i="13"/>
  <c r="AW61" i="13"/>
  <c r="AX61" i="13"/>
  <c r="AY61" i="13"/>
  <c r="C8" i="5"/>
  <c r="AS11" i="6"/>
  <c r="AR27" i="6" s="1"/>
  <c r="AW16" i="20" s="1"/>
  <c r="AW130" i="18" s="1"/>
  <c r="AW191" i="18" s="1"/>
  <c r="P10" i="6"/>
  <c r="O26" i="6" s="1"/>
  <c r="C10" i="5"/>
  <c r="AR28" i="6"/>
  <c r="AS10" i="6"/>
  <c r="AR26" i="6" s="1"/>
  <c r="AW110" i="20" s="1"/>
  <c r="AW152" i="18" s="1"/>
  <c r="AW213" i="18" s="1"/>
  <c r="AR25" i="6"/>
  <c r="AW120" i="20" s="1"/>
  <c r="AW154" i="18" s="1"/>
  <c r="AW215" i="18" s="1"/>
  <c r="AR24" i="6"/>
  <c r="AW125" i="20" s="1"/>
  <c r="AW155" i="18" s="1"/>
  <c r="AW216" i="18" s="1"/>
  <c r="AR29" i="6"/>
  <c r="AW130" i="20" s="1"/>
  <c r="AW156" i="18" s="1"/>
  <c r="AW217" i="18" s="1"/>
  <c r="P11" i="2"/>
  <c r="Q5" i="2" s="1"/>
  <c r="AR26" i="2" s="1"/>
  <c r="AT18" i="7"/>
  <c r="C6" i="5"/>
  <c r="Q10" i="2"/>
  <c r="AR36" i="2" s="1"/>
  <c r="AT185" i="20" s="1"/>
  <c r="AT48" i="18" s="1"/>
  <c r="BP13" i="4"/>
  <c r="BP8" i="4"/>
  <c r="BP10" i="4" s="1"/>
  <c r="BP11" i="4" s="1"/>
  <c r="BP14" i="4" s="1"/>
  <c r="BP9" i="4"/>
  <c r="BP16" i="4" s="1"/>
  <c r="AT9" i="10"/>
  <c r="AT10" i="10" s="1"/>
  <c r="AT12" i="10" s="1"/>
  <c r="AW180" i="20" s="1"/>
  <c r="AR11" i="6"/>
  <c r="AQ27" i="6" s="1"/>
  <c r="AV16" i="20" s="1"/>
  <c r="AV130" i="18" s="1"/>
  <c r="AV191" i="18" s="1"/>
  <c r="O10" i="6"/>
  <c r="N26" i="6" s="1"/>
  <c r="AU3" i="11"/>
  <c r="AV36" i="20" s="1"/>
  <c r="AU4" i="11"/>
  <c r="AV47" i="20" s="1"/>
  <c r="AQ28" i="6"/>
  <c r="AR10" i="6"/>
  <c r="AQ26" i="6" s="1"/>
  <c r="AV110" i="20" s="1"/>
  <c r="AV152" i="18" s="1"/>
  <c r="AV213" i="18" s="1"/>
  <c r="AQ25" i="6"/>
  <c r="AV120" i="20" s="1"/>
  <c r="AV154" i="18" s="1"/>
  <c r="AV215" i="18" s="1"/>
  <c r="AQ24" i="6"/>
  <c r="AV125" i="20" s="1"/>
  <c r="AV155" i="18" s="1"/>
  <c r="AV216" i="18" s="1"/>
  <c r="AQ29" i="6"/>
  <c r="AV130" i="20" s="1"/>
  <c r="AV156" i="18" s="1"/>
  <c r="AV217" i="18" s="1"/>
  <c r="BO12" i="4"/>
  <c r="BO13" i="4" s="1"/>
  <c r="BO7" i="4"/>
  <c r="BO10" i="4" s="1"/>
  <c r="BO11" i="4" s="1"/>
  <c r="BO8" i="4"/>
  <c r="BO15" i="4"/>
  <c r="AS9" i="10"/>
  <c r="AS10" i="10" s="1"/>
  <c r="AS12" i="10" s="1"/>
  <c r="AV180" i="20" s="1"/>
  <c r="AQ11" i="6"/>
  <c r="AP27" i="6" s="1"/>
  <c r="AU16" i="20" s="1"/>
  <c r="AU130" i="18" s="1"/>
  <c r="AU191" i="18" s="1"/>
  <c r="N10" i="6"/>
  <c r="M26" i="6"/>
  <c r="AP28" i="6"/>
  <c r="AQ10" i="6"/>
  <c r="AP26" i="6" s="1"/>
  <c r="AU110" i="20" s="1"/>
  <c r="AU152" i="18" s="1"/>
  <c r="AU213" i="18" s="1"/>
  <c r="AP25" i="6"/>
  <c r="AU120" i="20" s="1"/>
  <c r="AU154" i="18" s="1"/>
  <c r="AU215" i="18" s="1"/>
  <c r="AP24" i="6"/>
  <c r="AU125" i="20" s="1"/>
  <c r="AU155" i="18" s="1"/>
  <c r="AU216" i="18" s="1"/>
  <c r="AP29" i="6"/>
  <c r="AU130" i="20" s="1"/>
  <c r="AU156" i="18" s="1"/>
  <c r="AU217" i="18" s="1"/>
  <c r="BN12" i="4"/>
  <c r="BN13" i="4" s="1"/>
  <c r="BN7" i="4"/>
  <c r="BN8" i="4"/>
  <c r="BN15" i="4"/>
  <c r="AR9" i="10"/>
  <c r="AR10" i="10" s="1"/>
  <c r="AR12" i="10" s="1"/>
  <c r="AU180" i="20" s="1"/>
  <c r="AP11" i="6"/>
  <c r="AO27" i="6"/>
  <c r="AT16" i="20" s="1"/>
  <c r="AT130" i="18" s="1"/>
  <c r="AT191" i="18" s="1"/>
  <c r="M10" i="6"/>
  <c r="L26" i="6" s="1"/>
  <c r="AS3" i="11"/>
  <c r="AT36" i="20" s="1"/>
  <c r="AS4" i="11"/>
  <c r="AT47" i="20" s="1"/>
  <c r="AO28" i="6"/>
  <c r="AP10" i="6"/>
  <c r="AO26" i="6" s="1"/>
  <c r="AT110" i="20" s="1"/>
  <c r="AT152" i="18" s="1"/>
  <c r="AT213" i="18" s="1"/>
  <c r="AO25" i="6"/>
  <c r="AT120" i="20" s="1"/>
  <c r="AT154" i="18" s="1"/>
  <c r="AT215" i="18" s="1"/>
  <c r="AO24" i="6"/>
  <c r="AT125" i="20" s="1"/>
  <c r="AT155" i="18" s="1"/>
  <c r="AT216" i="18" s="1"/>
  <c r="AO29" i="6"/>
  <c r="AT130" i="20" s="1"/>
  <c r="AT156" i="18" s="1"/>
  <c r="AT217" i="18" s="1"/>
  <c r="BM12" i="4"/>
  <c r="BM13" i="4" s="1"/>
  <c r="BM7" i="4"/>
  <c r="BM9" i="4" s="1"/>
  <c r="BM8" i="4"/>
  <c r="BM15" i="4"/>
  <c r="AQ9" i="10"/>
  <c r="AQ10" i="10" s="1"/>
  <c r="AQ12" i="10" s="1"/>
  <c r="AT180" i="20" s="1"/>
  <c r="AO11" i="6"/>
  <c r="AN27" i="6" s="1"/>
  <c r="AS16" i="20" s="1"/>
  <c r="AS130" i="18" s="1"/>
  <c r="AS191" i="18" s="1"/>
  <c r="L10" i="6"/>
  <c r="K26" i="6" s="1"/>
  <c r="AR3" i="11"/>
  <c r="AS36" i="20" s="1"/>
  <c r="AR4" i="11"/>
  <c r="AS47" i="20" s="1"/>
  <c r="AN28" i="6"/>
  <c r="AO10" i="6"/>
  <c r="AN26" i="6" s="1"/>
  <c r="AS110" i="20" s="1"/>
  <c r="AS152" i="18" s="1"/>
  <c r="AS213" i="18" s="1"/>
  <c r="AN25" i="6"/>
  <c r="AS120" i="20" s="1"/>
  <c r="AS154" i="18" s="1"/>
  <c r="AS215" i="18" s="1"/>
  <c r="AN24" i="6"/>
  <c r="AS125" i="20" s="1"/>
  <c r="AS155" i="18" s="1"/>
  <c r="AS216" i="18" s="1"/>
  <c r="AN29" i="6"/>
  <c r="AS130" i="20" s="1"/>
  <c r="AS156" i="18" s="1"/>
  <c r="AS217" i="18" s="1"/>
  <c r="BL12" i="4"/>
  <c r="BL13" i="4" s="1"/>
  <c r="BL7" i="4"/>
  <c r="BL8" i="4"/>
  <c r="BL15" i="4"/>
  <c r="AN11" i="6"/>
  <c r="AM27" i="6"/>
  <c r="AR16" i="20" s="1"/>
  <c r="AR130" i="18" s="1"/>
  <c r="AR191" i="18" s="1"/>
  <c r="K10" i="6"/>
  <c r="J26" i="6" s="1"/>
  <c r="AM28" i="6"/>
  <c r="AN10" i="6"/>
  <c r="AM26" i="6" s="1"/>
  <c r="AR110" i="20" s="1"/>
  <c r="AR152" i="18" s="1"/>
  <c r="AR213" i="18" s="1"/>
  <c r="AM25" i="6"/>
  <c r="AR120" i="20" s="1"/>
  <c r="AR154" i="18" s="1"/>
  <c r="AR215" i="18" s="1"/>
  <c r="AM24" i="6"/>
  <c r="AR125" i="20" s="1"/>
  <c r="AR155" i="18" s="1"/>
  <c r="AR216" i="18" s="1"/>
  <c r="AM29" i="6"/>
  <c r="AR130" i="20" s="1"/>
  <c r="AR156" i="18" s="1"/>
  <c r="AR217" i="18" s="1"/>
  <c r="BK12" i="4"/>
  <c r="BK13" i="4" s="1"/>
  <c r="BK7" i="4"/>
  <c r="BK10" i="4" s="1"/>
  <c r="BK11" i="4" s="1"/>
  <c r="BK8" i="4"/>
  <c r="BK15" i="4"/>
  <c r="AO9" i="10"/>
  <c r="AO10" i="10" s="1"/>
  <c r="AO12" i="10" s="1"/>
  <c r="AR180" i="20" s="1"/>
  <c r="AM11" i="6"/>
  <c r="AL27" i="6" s="1"/>
  <c r="AQ16" i="20" s="1"/>
  <c r="AQ130" i="18" s="1"/>
  <c r="AQ191" i="18" s="1"/>
  <c r="J10" i="6"/>
  <c r="I26" i="6"/>
  <c r="AP3" i="11"/>
  <c r="AQ36" i="20" s="1"/>
  <c r="AP4" i="11"/>
  <c r="AQ47" i="20" s="1"/>
  <c r="AL28" i="6"/>
  <c r="AM10" i="6"/>
  <c r="AL26" i="6" s="1"/>
  <c r="AQ110" i="20" s="1"/>
  <c r="AQ152" i="18" s="1"/>
  <c r="AQ213" i="18" s="1"/>
  <c r="AL25" i="6"/>
  <c r="AQ120" i="20" s="1"/>
  <c r="AQ154" i="18" s="1"/>
  <c r="AQ215" i="18" s="1"/>
  <c r="AL24" i="6"/>
  <c r="AQ125" i="20" s="1"/>
  <c r="AQ155" i="18" s="1"/>
  <c r="AQ216" i="18" s="1"/>
  <c r="AL29" i="6"/>
  <c r="AQ130" i="20" s="1"/>
  <c r="AQ156" i="18" s="1"/>
  <c r="AQ217" i="18" s="1"/>
  <c r="BJ12" i="4"/>
  <c r="BJ13" i="4" s="1"/>
  <c r="BJ7" i="4"/>
  <c r="BJ9" i="4" s="1"/>
  <c r="BJ8" i="4"/>
  <c r="BJ10" i="4"/>
  <c r="BJ11" i="4" s="1"/>
  <c r="BJ15" i="4"/>
  <c r="AN9" i="10"/>
  <c r="AN10" i="10" s="1"/>
  <c r="AN12" i="10" s="1"/>
  <c r="AQ180" i="20" s="1"/>
  <c r="AL11" i="6"/>
  <c r="AK27" i="6"/>
  <c r="AP16" i="20" s="1"/>
  <c r="AP130" i="18" s="1"/>
  <c r="AP191" i="18" s="1"/>
  <c r="I10" i="6"/>
  <c r="H26" i="6" s="1"/>
  <c r="AO3" i="11"/>
  <c r="AP36" i="20" s="1"/>
  <c r="AK28" i="6"/>
  <c r="AL10" i="6"/>
  <c r="AK26" i="6" s="1"/>
  <c r="AP110" i="20" s="1"/>
  <c r="AP152" i="18" s="1"/>
  <c r="AP213" i="18" s="1"/>
  <c r="AK25" i="6"/>
  <c r="AP120" i="20" s="1"/>
  <c r="AP154" i="18" s="1"/>
  <c r="AP215" i="18" s="1"/>
  <c r="AK24" i="6"/>
  <c r="AP125" i="20" s="1"/>
  <c r="AP155" i="18" s="1"/>
  <c r="AP216" i="18" s="1"/>
  <c r="AK29" i="6"/>
  <c r="AP130" i="20" s="1"/>
  <c r="AP156" i="18" s="1"/>
  <c r="AP217" i="18" s="1"/>
  <c r="BI12" i="4"/>
  <c r="BI13" i="4" s="1"/>
  <c r="BI7" i="4"/>
  <c r="BI8" i="4"/>
  <c r="BI10" i="4" s="1"/>
  <c r="BI11" i="4" s="1"/>
  <c r="BI14" i="4" s="1"/>
  <c r="BI15" i="4"/>
  <c r="AM9" i="10"/>
  <c r="AM10" i="10" s="1"/>
  <c r="AM12" i="10" s="1"/>
  <c r="AP180" i="20" s="1"/>
  <c r="AK11" i="6"/>
  <c r="AJ27" i="6" s="1"/>
  <c r="AO16" i="20" s="1"/>
  <c r="AO130" i="18" s="1"/>
  <c r="AO191" i="18" s="1"/>
  <c r="H10" i="6"/>
  <c r="G26" i="6" s="1"/>
  <c r="AN3" i="11"/>
  <c r="AO36" i="20" s="1"/>
  <c r="AN4" i="11"/>
  <c r="AO47" i="20" s="1"/>
  <c r="AJ28" i="6"/>
  <c r="AK10" i="6"/>
  <c r="AJ26" i="6" s="1"/>
  <c r="AO110" i="20" s="1"/>
  <c r="AO152" i="18" s="1"/>
  <c r="AO213" i="18" s="1"/>
  <c r="AJ25" i="6"/>
  <c r="AO120" i="20" s="1"/>
  <c r="AO154" i="18" s="1"/>
  <c r="AO215" i="18" s="1"/>
  <c r="AJ24" i="6"/>
  <c r="AO125" i="20" s="1"/>
  <c r="AO155" i="18" s="1"/>
  <c r="AO216" i="18" s="1"/>
  <c r="AJ29" i="6"/>
  <c r="AO130" i="20" s="1"/>
  <c r="AO156" i="18" s="1"/>
  <c r="AO217" i="18" s="1"/>
  <c r="AL18" i="7"/>
  <c r="AO171" i="20" s="1"/>
  <c r="BH12" i="4"/>
  <c r="BH13" i="4" s="1"/>
  <c r="BH7" i="4"/>
  <c r="BH8" i="4"/>
  <c r="BH10" i="4" s="1"/>
  <c r="BH11" i="4" s="1"/>
  <c r="BH15" i="4"/>
  <c r="AL9" i="10"/>
  <c r="AL10" i="10"/>
  <c r="AL12" i="10" s="1"/>
  <c r="AO180" i="20" s="1"/>
  <c r="AJ11" i="6"/>
  <c r="AI27" i="6" s="1"/>
  <c r="AN16" i="20" s="1"/>
  <c r="AN130" i="18" s="1"/>
  <c r="AN191" i="18" s="1"/>
  <c r="G10" i="6"/>
  <c r="F26" i="6" s="1"/>
  <c r="AM3" i="11"/>
  <c r="AN36" i="20" s="1"/>
  <c r="AM4" i="11"/>
  <c r="AN47" i="20" s="1"/>
  <c r="AI28" i="6"/>
  <c r="AJ10" i="6"/>
  <c r="AI26" i="6" s="1"/>
  <c r="AN110" i="20" s="1"/>
  <c r="AN152" i="18" s="1"/>
  <c r="AN213" i="18" s="1"/>
  <c r="AI25" i="6"/>
  <c r="AN120" i="20" s="1"/>
  <c r="AN154" i="18" s="1"/>
  <c r="AN215" i="18" s="1"/>
  <c r="AI24" i="6"/>
  <c r="AN125" i="20" s="1"/>
  <c r="AN155" i="18" s="1"/>
  <c r="AN216" i="18" s="1"/>
  <c r="AI29" i="6"/>
  <c r="AN130" i="20" s="1"/>
  <c r="AN156" i="18" s="1"/>
  <c r="AN217" i="18" s="1"/>
  <c r="BG12" i="4"/>
  <c r="BG13" i="4" s="1"/>
  <c r="BG7" i="4"/>
  <c r="BG8" i="4"/>
  <c r="BG15" i="4"/>
  <c r="AI11" i="6"/>
  <c r="AH27" i="6" s="1"/>
  <c r="AM16" i="20" s="1"/>
  <c r="AM130" i="18" s="1"/>
  <c r="AM191" i="18" s="1"/>
  <c r="F10" i="6"/>
  <c r="E26" i="6" s="1"/>
  <c r="AL3" i="11"/>
  <c r="AM36" i="20" s="1"/>
  <c r="AH28" i="6"/>
  <c r="AI10" i="6"/>
  <c r="AH26" i="6" s="1"/>
  <c r="AM110" i="20" s="1"/>
  <c r="AM152" i="18" s="1"/>
  <c r="AM213" i="18" s="1"/>
  <c r="AH25" i="6"/>
  <c r="AM120" i="20" s="1"/>
  <c r="AM154" i="18" s="1"/>
  <c r="AM215" i="18" s="1"/>
  <c r="AH24" i="6"/>
  <c r="AM125" i="20" s="1"/>
  <c r="AM155" i="18" s="1"/>
  <c r="AM216" i="18" s="1"/>
  <c r="AH29" i="6"/>
  <c r="AM130" i="20" s="1"/>
  <c r="AM156" i="18" s="1"/>
  <c r="AM217" i="18" s="1"/>
  <c r="BF12" i="4"/>
  <c r="BF13" i="4" s="1"/>
  <c r="BF7" i="4"/>
  <c r="BF8" i="4"/>
  <c r="BF10" i="4" s="1"/>
  <c r="BF11" i="4" s="1"/>
  <c r="BF15" i="4"/>
  <c r="AJ9" i="10"/>
  <c r="AJ10" i="10" s="1"/>
  <c r="AJ12" i="10" s="1"/>
  <c r="AM180" i="20" s="1"/>
  <c r="AH11" i="6"/>
  <c r="AG27" i="6" s="1"/>
  <c r="AL16" i="20" s="1"/>
  <c r="AL130" i="18" s="1"/>
  <c r="AL191" i="18" s="1"/>
  <c r="E10" i="6"/>
  <c r="D26" i="6" s="1"/>
  <c r="AK3" i="11"/>
  <c r="AL36" i="20" s="1"/>
  <c r="AK4" i="11"/>
  <c r="AL47" i="20" s="1"/>
  <c r="AG28" i="6"/>
  <c r="AH10" i="6"/>
  <c r="AG26" i="6" s="1"/>
  <c r="AL110" i="20" s="1"/>
  <c r="AL152" i="18" s="1"/>
  <c r="AL213" i="18" s="1"/>
  <c r="AG25" i="6"/>
  <c r="AL120" i="20" s="1"/>
  <c r="AL154" i="18" s="1"/>
  <c r="AL215" i="18" s="1"/>
  <c r="AG24" i="6"/>
  <c r="AL125" i="20" s="1"/>
  <c r="AL155" i="18" s="1"/>
  <c r="AL216" i="18" s="1"/>
  <c r="AG29" i="6"/>
  <c r="AL130" i="20" s="1"/>
  <c r="AL156" i="18" s="1"/>
  <c r="AL217" i="18" s="1"/>
  <c r="BE12" i="4"/>
  <c r="BE13" i="4" s="1"/>
  <c r="BE7" i="4"/>
  <c r="BE10" i="4" s="1"/>
  <c r="BE11" i="4" s="1"/>
  <c r="BE8" i="4"/>
  <c r="BE15" i="4"/>
  <c r="AI9" i="10"/>
  <c r="AI10" i="10" s="1"/>
  <c r="AI12" i="10" s="1"/>
  <c r="AL180" i="20" s="1"/>
  <c r="AG11" i="6"/>
  <c r="AF27" i="6" s="1"/>
  <c r="AK16" i="20" s="1"/>
  <c r="AK130" i="18" s="1"/>
  <c r="AK191" i="18" s="1"/>
  <c r="D10" i="6"/>
  <c r="C26" i="6" s="1"/>
  <c r="AJ3" i="11"/>
  <c r="AK36" i="20" s="1"/>
  <c r="AJ4" i="11"/>
  <c r="AK47" i="20" s="1"/>
  <c r="AF28" i="6"/>
  <c r="AG10" i="6"/>
  <c r="AF26" i="6" s="1"/>
  <c r="AK110" i="20" s="1"/>
  <c r="AK152" i="18" s="1"/>
  <c r="AK213" i="18" s="1"/>
  <c r="AF25" i="6"/>
  <c r="AK120" i="20" s="1"/>
  <c r="AK154" i="18" s="1"/>
  <c r="AK215" i="18" s="1"/>
  <c r="AF24" i="6"/>
  <c r="AK125" i="20" s="1"/>
  <c r="AK155" i="18" s="1"/>
  <c r="AK216" i="18" s="1"/>
  <c r="AF29" i="6"/>
  <c r="AK130" i="20" s="1"/>
  <c r="AK156" i="18" s="1"/>
  <c r="AK217" i="18" s="1"/>
  <c r="BD12" i="4"/>
  <c r="BD13" i="4" s="1"/>
  <c r="BD7" i="4"/>
  <c r="BD10" i="4" s="1"/>
  <c r="BD11" i="4" s="1"/>
  <c r="BD8" i="4"/>
  <c r="BD15" i="4"/>
  <c r="AH9" i="10"/>
  <c r="AH10" i="10" s="1"/>
  <c r="AH12" i="10" s="1"/>
  <c r="AK180" i="20" s="1"/>
  <c r="AF11" i="6"/>
  <c r="AE27" i="6" s="1"/>
  <c r="AJ16" i="20" s="1"/>
  <c r="AJ130" i="18" s="1"/>
  <c r="AJ191" i="18" s="1"/>
  <c r="C10" i="6"/>
  <c r="B26" i="6" s="1"/>
  <c r="AE28" i="6"/>
  <c r="AF10" i="6"/>
  <c r="AE26" i="6" s="1"/>
  <c r="AJ110" i="20" s="1"/>
  <c r="AJ152" i="18" s="1"/>
  <c r="AJ213" i="18" s="1"/>
  <c r="AE25" i="6"/>
  <c r="AJ120" i="20" s="1"/>
  <c r="AJ154" i="18" s="1"/>
  <c r="AJ215" i="18" s="1"/>
  <c r="AE24" i="6"/>
  <c r="AJ125" i="20" s="1"/>
  <c r="AJ155" i="18" s="1"/>
  <c r="AJ216" i="18" s="1"/>
  <c r="AE29" i="6"/>
  <c r="AJ130" i="20" s="1"/>
  <c r="AJ156" i="18" s="1"/>
  <c r="AJ217" i="18" s="1"/>
  <c r="BC12" i="4"/>
  <c r="BC13" i="4" s="1"/>
  <c r="BC7" i="4"/>
  <c r="BC8" i="4"/>
  <c r="BC15" i="4"/>
  <c r="AG9" i="10"/>
  <c r="AG10" i="10" s="1"/>
  <c r="AG12" i="10" s="1"/>
  <c r="AJ180" i="20" s="1"/>
  <c r="AE11" i="6"/>
  <c r="AD27" i="6" s="1"/>
  <c r="AI16" i="20" s="1"/>
  <c r="AI130" i="18" s="1"/>
  <c r="AI191" i="18" s="1"/>
  <c r="AH4" i="11"/>
  <c r="AI47" i="20" s="1"/>
  <c r="AD28" i="6"/>
  <c r="AE10" i="6"/>
  <c r="AD26" i="6" s="1"/>
  <c r="AI110" i="20" s="1"/>
  <c r="AI152" i="18" s="1"/>
  <c r="AI213" i="18" s="1"/>
  <c r="AD25" i="6"/>
  <c r="AI120" i="20" s="1"/>
  <c r="AI154" i="18" s="1"/>
  <c r="AI215" i="18" s="1"/>
  <c r="AD24" i="6"/>
  <c r="AD29" i="6"/>
  <c r="AI130" i="20" s="1"/>
  <c r="AI156" i="18" s="1"/>
  <c r="AI217" i="18" s="1"/>
  <c r="AF18" i="7"/>
  <c r="BB12" i="4"/>
  <c r="BB13" i="4" s="1"/>
  <c r="BB7" i="4"/>
  <c r="BB10" i="4" s="1"/>
  <c r="BB11" i="4" s="1"/>
  <c r="BB8" i="4"/>
  <c r="BB15" i="4"/>
  <c r="AD11" i="6"/>
  <c r="AC27" i="6" s="1"/>
  <c r="AH16" i="20" s="1"/>
  <c r="AH130" i="18" s="1"/>
  <c r="AH191" i="18" s="1"/>
  <c r="AG4" i="11"/>
  <c r="AH47" i="20" s="1"/>
  <c r="AC28" i="6"/>
  <c r="AD10" i="6"/>
  <c r="AC26" i="6" s="1"/>
  <c r="AH110" i="20" s="1"/>
  <c r="AH152" i="18" s="1"/>
  <c r="AH213" i="18" s="1"/>
  <c r="AC25" i="6"/>
  <c r="AH120" i="20" s="1"/>
  <c r="AH154" i="18" s="1"/>
  <c r="AH215" i="18" s="1"/>
  <c r="AC24" i="6"/>
  <c r="AC29" i="6"/>
  <c r="AH130" i="20" s="1"/>
  <c r="AH156" i="18" s="1"/>
  <c r="AH217" i="18" s="1"/>
  <c r="BA12" i="4"/>
  <c r="BA13" i="4" s="1"/>
  <c r="BA7" i="4"/>
  <c r="BA8" i="4"/>
  <c r="BA15" i="4"/>
  <c r="AE9" i="10"/>
  <c r="AE10" i="10" s="1"/>
  <c r="AE12" i="10" s="1"/>
  <c r="AH180" i="20" s="1"/>
  <c r="AC11" i="6"/>
  <c r="AB27" i="6" s="1"/>
  <c r="AG16" i="20" s="1"/>
  <c r="AG130" i="18" s="1"/>
  <c r="AG191" i="18" s="1"/>
  <c r="AF4" i="11"/>
  <c r="AG47" i="20" s="1"/>
  <c r="AB28" i="6"/>
  <c r="AC10" i="6"/>
  <c r="AB26" i="6"/>
  <c r="AG110" i="20" s="1"/>
  <c r="AG152" i="18" s="1"/>
  <c r="AG213" i="18" s="1"/>
  <c r="AB25" i="6"/>
  <c r="AG120" i="20" s="1"/>
  <c r="AG154" i="18" s="1"/>
  <c r="AG215" i="18" s="1"/>
  <c r="AB24" i="6"/>
  <c r="AB29" i="6"/>
  <c r="AG130" i="20" s="1"/>
  <c r="AG156" i="18" s="1"/>
  <c r="AG217" i="18" s="1"/>
  <c r="AD18" i="7"/>
  <c r="AZ12" i="4"/>
  <c r="AZ13" i="4" s="1"/>
  <c r="AZ7" i="4"/>
  <c r="AZ8" i="4"/>
  <c r="AZ15" i="4"/>
  <c r="AD9" i="10"/>
  <c r="AD10" i="10" s="1"/>
  <c r="AD12" i="10" s="1"/>
  <c r="AG180" i="20" s="1"/>
  <c r="AB11" i="6"/>
  <c r="AA27" i="6" s="1"/>
  <c r="AF16" i="20" s="1"/>
  <c r="AF130" i="18" s="1"/>
  <c r="AF191" i="18" s="1"/>
  <c r="AE4" i="11"/>
  <c r="AF47" i="20" s="1"/>
  <c r="AA28" i="6"/>
  <c r="AB10" i="6"/>
  <c r="AA26" i="6" s="1"/>
  <c r="AF110" i="20" s="1"/>
  <c r="AF152" i="18" s="1"/>
  <c r="AF213" i="18" s="1"/>
  <c r="AA25" i="6"/>
  <c r="AF120" i="20" s="1"/>
  <c r="AF154" i="18" s="1"/>
  <c r="AF215" i="18" s="1"/>
  <c r="AA24" i="6"/>
  <c r="AA29" i="6"/>
  <c r="AF130" i="20" s="1"/>
  <c r="AF156" i="18" s="1"/>
  <c r="AF217" i="18" s="1"/>
  <c r="AY12" i="4"/>
  <c r="AY13" i="4"/>
  <c r="AY7" i="4"/>
  <c r="AY9" i="4" s="1"/>
  <c r="AY8" i="4"/>
  <c r="AY15" i="4"/>
  <c r="AC9" i="10"/>
  <c r="AC10" i="10" s="1"/>
  <c r="AC12" i="10" s="1"/>
  <c r="AF180" i="20" s="1"/>
  <c r="AA11" i="6"/>
  <c r="Z27" i="6" s="1"/>
  <c r="AE16" i="20" s="1"/>
  <c r="AE130" i="18" s="1"/>
  <c r="AE191" i="18" s="1"/>
  <c r="AD4" i="11"/>
  <c r="AE47" i="20" s="1"/>
  <c r="Z28" i="6"/>
  <c r="AA10" i="6"/>
  <c r="Z26" i="6" s="1"/>
  <c r="AE110" i="20" s="1"/>
  <c r="AE152" i="18" s="1"/>
  <c r="AE213" i="18" s="1"/>
  <c r="Z25" i="6"/>
  <c r="AE120" i="20" s="1"/>
  <c r="AE154" i="18" s="1"/>
  <c r="AE215" i="18" s="1"/>
  <c r="Z24" i="6"/>
  <c r="Z29" i="6"/>
  <c r="AE130" i="20" s="1"/>
  <c r="AE156" i="18" s="1"/>
  <c r="AE217" i="18" s="1"/>
  <c r="AX12" i="4"/>
  <c r="AX13" i="4" s="1"/>
  <c r="AX7" i="4"/>
  <c r="AX8" i="4"/>
  <c r="AX15" i="4"/>
  <c r="AB9" i="10"/>
  <c r="AB10" i="10" s="1"/>
  <c r="AB12" i="10" s="1"/>
  <c r="AE180" i="20" s="1"/>
  <c r="Z11" i="6"/>
  <c r="Y27" i="6" s="1"/>
  <c r="AD16" i="20" s="1"/>
  <c r="AD130" i="18" s="1"/>
  <c r="AD191" i="18" s="1"/>
  <c r="AC4" i="11"/>
  <c r="AD47" i="20" s="1"/>
  <c r="Y28" i="6"/>
  <c r="Z10" i="6"/>
  <c r="Y26" i="6" s="1"/>
  <c r="AD110" i="20" s="1"/>
  <c r="AD152" i="18" s="1"/>
  <c r="AD213" i="18" s="1"/>
  <c r="Y25" i="6"/>
  <c r="AD120" i="20" s="1"/>
  <c r="AD154" i="18" s="1"/>
  <c r="AD215" i="18" s="1"/>
  <c r="Y24" i="6"/>
  <c r="Y29" i="6"/>
  <c r="AD130" i="20" s="1"/>
  <c r="AD156" i="18" s="1"/>
  <c r="AD217" i="18" s="1"/>
  <c r="AW12" i="4"/>
  <c r="AW13" i="4" s="1"/>
  <c r="AW7" i="4"/>
  <c r="AW8" i="4"/>
  <c r="AW15" i="4"/>
  <c r="AA9" i="10"/>
  <c r="AA10" i="10" s="1"/>
  <c r="AA12" i="10" s="1"/>
  <c r="AD180" i="20" s="1"/>
  <c r="Y11" i="6"/>
  <c r="X27" i="6" s="1"/>
  <c r="AC16" i="20" s="1"/>
  <c r="AC130" i="18" s="1"/>
  <c r="AC191" i="18" s="1"/>
  <c r="AB4" i="11"/>
  <c r="AC47" i="20" s="1"/>
  <c r="X28" i="6"/>
  <c r="Y10" i="6"/>
  <c r="X26" i="6" s="1"/>
  <c r="AC110" i="20" s="1"/>
  <c r="AC152" i="18" s="1"/>
  <c r="AC213" i="18" s="1"/>
  <c r="X25" i="6"/>
  <c r="AC120" i="20" s="1"/>
  <c r="AC154" i="18" s="1"/>
  <c r="AC215" i="18" s="1"/>
  <c r="X24" i="6"/>
  <c r="X29" i="6"/>
  <c r="AC130" i="20" s="1"/>
  <c r="AC156" i="18" s="1"/>
  <c r="AC217" i="18" s="1"/>
  <c r="Z18" i="7"/>
  <c r="AV12" i="4"/>
  <c r="AV13" i="4" s="1"/>
  <c r="AV7" i="4"/>
  <c r="AV10" i="4" s="1"/>
  <c r="AV11" i="4" s="1"/>
  <c r="AV8" i="4"/>
  <c r="AV15" i="4"/>
  <c r="Z9" i="10"/>
  <c r="Z10" i="10" s="1"/>
  <c r="Z12" i="10" s="1"/>
  <c r="AC180" i="20" s="1"/>
  <c r="X11" i="6"/>
  <c r="W27" i="6" s="1"/>
  <c r="AB16" i="20" s="1"/>
  <c r="AB130" i="18" s="1"/>
  <c r="AB191" i="18" s="1"/>
  <c r="W28" i="6"/>
  <c r="X10" i="6"/>
  <c r="W26" i="6" s="1"/>
  <c r="AB110" i="20" s="1"/>
  <c r="AB152" i="18" s="1"/>
  <c r="AB213" i="18" s="1"/>
  <c r="W25" i="6"/>
  <c r="AB120" i="20" s="1"/>
  <c r="AB154" i="18" s="1"/>
  <c r="AB215" i="18" s="1"/>
  <c r="W24" i="6"/>
  <c r="W29" i="6"/>
  <c r="AB130" i="20" s="1"/>
  <c r="AB156" i="18" s="1"/>
  <c r="AB217" i="18" s="1"/>
  <c r="AU12" i="4"/>
  <c r="AU13" i="4" s="1"/>
  <c r="AU7" i="4"/>
  <c r="AU10" i="4" s="1"/>
  <c r="AU11" i="4" s="1"/>
  <c r="AU8" i="4"/>
  <c r="AU15" i="4"/>
  <c r="Y9" i="10"/>
  <c r="Y10" i="10" s="1"/>
  <c r="Y12" i="10" s="1"/>
  <c r="AB180" i="20" s="1"/>
  <c r="W11" i="6"/>
  <c r="V27" i="6" s="1"/>
  <c r="AA16" i="20" s="1"/>
  <c r="AA130" i="18" s="1"/>
  <c r="AA191" i="18" s="1"/>
  <c r="Z4" i="11"/>
  <c r="AA47" i="20" s="1"/>
  <c r="V28" i="6"/>
  <c r="W10" i="6"/>
  <c r="V26" i="6" s="1"/>
  <c r="AA110" i="20" s="1"/>
  <c r="AA152" i="18" s="1"/>
  <c r="AA213" i="18" s="1"/>
  <c r="V25" i="6"/>
  <c r="AA120" i="20" s="1"/>
  <c r="AA154" i="18" s="1"/>
  <c r="AA215" i="18" s="1"/>
  <c r="V24" i="6"/>
  <c r="V29" i="6"/>
  <c r="AA130" i="20" s="1"/>
  <c r="AA156" i="18" s="1"/>
  <c r="AA217" i="18" s="1"/>
  <c r="AT12" i="4"/>
  <c r="AT13" i="4" s="1"/>
  <c r="AT7" i="4"/>
  <c r="AT10" i="4" s="1"/>
  <c r="AT11" i="4" s="1"/>
  <c r="AT8" i="4"/>
  <c r="AT15" i="4"/>
  <c r="X9" i="10"/>
  <c r="X10" i="10" s="1"/>
  <c r="X12" i="10" s="1"/>
  <c r="AA180" i="20" s="1"/>
  <c r="V11" i="6"/>
  <c r="U27" i="6" s="1"/>
  <c r="Z16" i="20" s="1"/>
  <c r="Z130" i="18" s="1"/>
  <c r="Z191" i="18" s="1"/>
  <c r="Y4" i="11"/>
  <c r="Z47" i="20" s="1"/>
  <c r="U28" i="6"/>
  <c r="V10" i="6"/>
  <c r="U26" i="6" s="1"/>
  <c r="Z110" i="20" s="1"/>
  <c r="Z152" i="18" s="1"/>
  <c r="Z213" i="18" s="1"/>
  <c r="U25" i="6"/>
  <c r="Z120" i="20" s="1"/>
  <c r="Z154" i="18" s="1"/>
  <c r="Z215" i="18" s="1"/>
  <c r="U24" i="6"/>
  <c r="U29" i="6"/>
  <c r="Z130" i="20" s="1"/>
  <c r="Z156" i="18" s="1"/>
  <c r="Z217" i="18" s="1"/>
  <c r="AS12" i="4"/>
  <c r="AS13" i="4" s="1"/>
  <c r="AS7" i="4"/>
  <c r="AS8" i="4"/>
  <c r="AS15" i="4"/>
  <c r="U11" i="6"/>
  <c r="T27" i="6" s="1"/>
  <c r="Y16" i="20" s="1"/>
  <c r="Y130" i="18" s="1"/>
  <c r="Y191" i="18" s="1"/>
  <c r="X4" i="11"/>
  <c r="Y47" i="20" s="1"/>
  <c r="T28" i="6"/>
  <c r="U10" i="6"/>
  <c r="T26" i="6" s="1"/>
  <c r="Y110" i="20" s="1"/>
  <c r="Y152" i="18" s="1"/>
  <c r="Y213" i="18" s="1"/>
  <c r="T25" i="6"/>
  <c r="Y120" i="20" s="1"/>
  <c r="Y154" i="18" s="1"/>
  <c r="Y215" i="18" s="1"/>
  <c r="T24" i="6"/>
  <c r="T29" i="6"/>
  <c r="Y130" i="20" s="1"/>
  <c r="Y156" i="18" s="1"/>
  <c r="Y217" i="18" s="1"/>
  <c r="AR12" i="4"/>
  <c r="AR13" i="4" s="1"/>
  <c r="AR7" i="4"/>
  <c r="AR8" i="4"/>
  <c r="AR15" i="4"/>
  <c r="V9" i="10"/>
  <c r="V10" i="10" s="1"/>
  <c r="V12" i="10" s="1"/>
  <c r="Y180" i="20" s="1"/>
  <c r="T11" i="6"/>
  <c r="S27" i="6" s="1"/>
  <c r="X16" i="20" s="1"/>
  <c r="X130" i="18" s="1"/>
  <c r="X191" i="18" s="1"/>
  <c r="W4" i="11"/>
  <c r="X47" i="20" s="1"/>
  <c r="S28" i="6"/>
  <c r="T10" i="6"/>
  <c r="S26" i="6"/>
  <c r="X110" i="20" s="1"/>
  <c r="X152" i="18" s="1"/>
  <c r="X213" i="18" s="1"/>
  <c r="S25" i="6"/>
  <c r="X120" i="20" s="1"/>
  <c r="X154" i="18" s="1"/>
  <c r="X215" i="18" s="1"/>
  <c r="S24" i="6"/>
  <c r="S29" i="6"/>
  <c r="X130" i="20" s="1"/>
  <c r="X156" i="18" s="1"/>
  <c r="X217" i="18" s="1"/>
  <c r="AQ12" i="4"/>
  <c r="AQ13" i="4"/>
  <c r="AQ7" i="4"/>
  <c r="AQ8" i="4"/>
  <c r="AQ15" i="4"/>
  <c r="U9" i="10"/>
  <c r="U10" i="10" s="1"/>
  <c r="U12" i="10" s="1"/>
  <c r="X180" i="20" s="1"/>
  <c r="S11" i="6"/>
  <c r="R27" i="6" s="1"/>
  <c r="W16" i="20" s="1"/>
  <c r="W130" i="18" s="1"/>
  <c r="W191" i="18" s="1"/>
  <c r="V4" i="11"/>
  <c r="W47" i="20" s="1"/>
  <c r="R28" i="6"/>
  <c r="S10" i="6"/>
  <c r="R26" i="6" s="1"/>
  <c r="W110" i="20" s="1"/>
  <c r="W152" i="18" s="1"/>
  <c r="W213" i="18" s="1"/>
  <c r="R25" i="6"/>
  <c r="W120" i="20" s="1"/>
  <c r="W154" i="18" s="1"/>
  <c r="W215" i="18" s="1"/>
  <c r="R24" i="6"/>
  <c r="R29" i="6"/>
  <c r="W130" i="20" s="1"/>
  <c r="W156" i="18" s="1"/>
  <c r="W217" i="18" s="1"/>
  <c r="AP12" i="4"/>
  <c r="AP13" i="4" s="1"/>
  <c r="AP7" i="4"/>
  <c r="AP8" i="4"/>
  <c r="AP15" i="4"/>
  <c r="T9" i="10"/>
  <c r="T10" i="10" s="1"/>
  <c r="T12" i="10" s="1"/>
  <c r="W180" i="20" s="1"/>
  <c r="R11" i="6"/>
  <c r="Q27" i="6" s="1"/>
  <c r="V16" i="20" s="1"/>
  <c r="V130" i="18" s="1"/>
  <c r="V191" i="18" s="1"/>
  <c r="U4" i="11"/>
  <c r="V47" i="20" s="1"/>
  <c r="Q28" i="6"/>
  <c r="R10" i="6"/>
  <c r="Q26" i="6" s="1"/>
  <c r="V110" i="20" s="1"/>
  <c r="V152" i="18" s="1"/>
  <c r="V213" i="18" s="1"/>
  <c r="Q25" i="6"/>
  <c r="V120" i="20" s="1"/>
  <c r="V154" i="18" s="1"/>
  <c r="V215" i="18" s="1"/>
  <c r="Q24" i="6"/>
  <c r="Q29" i="6"/>
  <c r="V130" i="20" s="1"/>
  <c r="V156" i="18" s="1"/>
  <c r="V217" i="18" s="1"/>
  <c r="AO12" i="4"/>
  <c r="AO13" i="4" s="1"/>
  <c r="AO7" i="4"/>
  <c r="AO8" i="4"/>
  <c r="AO15" i="4"/>
  <c r="S9" i="10"/>
  <c r="S10" i="10" s="1"/>
  <c r="S12" i="10" s="1"/>
  <c r="V180" i="20" s="1"/>
  <c r="Q11" i="6"/>
  <c r="P27" i="6" s="1"/>
  <c r="U16" i="20" s="1"/>
  <c r="U130" i="18" s="1"/>
  <c r="U191" i="18" s="1"/>
  <c r="T4" i="11"/>
  <c r="U47" i="20" s="1"/>
  <c r="P28" i="6"/>
  <c r="Q10" i="6"/>
  <c r="P26" i="6" s="1"/>
  <c r="U110" i="20" s="1"/>
  <c r="U152" i="18" s="1"/>
  <c r="U213" i="18" s="1"/>
  <c r="P25" i="6"/>
  <c r="U120" i="20" s="1"/>
  <c r="U154" i="18" s="1"/>
  <c r="U215" i="18" s="1"/>
  <c r="P24" i="6"/>
  <c r="P29" i="6"/>
  <c r="U130" i="20" s="1"/>
  <c r="U156" i="18" s="1"/>
  <c r="U217" i="18" s="1"/>
  <c r="AN12" i="4"/>
  <c r="AN13" i="4" s="1"/>
  <c r="AN7" i="4"/>
  <c r="AN8" i="4"/>
  <c r="AN15" i="4"/>
  <c r="P11" i="6"/>
  <c r="O27" i="6" s="1"/>
  <c r="T16" i="20" s="1"/>
  <c r="T130" i="18" s="1"/>
  <c r="T191" i="18" s="1"/>
  <c r="S3" i="11"/>
  <c r="T36" i="20" s="1"/>
  <c r="S4" i="11"/>
  <c r="T47" i="20" s="1"/>
  <c r="O28" i="6"/>
  <c r="O25" i="6"/>
  <c r="T120" i="20" s="1"/>
  <c r="T154" i="18" s="1"/>
  <c r="T215" i="18" s="1"/>
  <c r="O24" i="6"/>
  <c r="O29" i="6"/>
  <c r="T130" i="20" s="1"/>
  <c r="T156" i="18" s="1"/>
  <c r="T217" i="18" s="1"/>
  <c r="AM12" i="4"/>
  <c r="AM13" i="4" s="1"/>
  <c r="AM7" i="4"/>
  <c r="AM10" i="4" s="1"/>
  <c r="AM11" i="4" s="1"/>
  <c r="AM8" i="4"/>
  <c r="AM15" i="4"/>
  <c r="Q9" i="10"/>
  <c r="Q10" i="10" s="1"/>
  <c r="Q12" i="10" s="1"/>
  <c r="T180" i="20" s="1"/>
  <c r="O11" i="6"/>
  <c r="N27" i="6" s="1"/>
  <c r="S16" i="20" s="1"/>
  <c r="S130" i="18" s="1"/>
  <c r="S191" i="18" s="1"/>
  <c r="R4" i="11"/>
  <c r="S47" i="20" s="1"/>
  <c r="N28" i="6"/>
  <c r="N25" i="6"/>
  <c r="S120" i="20" s="1"/>
  <c r="S154" i="18" s="1"/>
  <c r="S215" i="18" s="1"/>
  <c r="N24" i="6"/>
  <c r="N29" i="6"/>
  <c r="S130" i="20" s="1"/>
  <c r="S156" i="18" s="1"/>
  <c r="S217" i="18" s="1"/>
  <c r="AL12" i="4"/>
  <c r="AL13" i="4" s="1"/>
  <c r="AL7" i="4"/>
  <c r="AL10" i="4" s="1"/>
  <c r="AL11" i="4" s="1"/>
  <c r="AL8" i="4"/>
  <c r="AL15" i="4"/>
  <c r="P9" i="10"/>
  <c r="P10" i="10" s="1"/>
  <c r="P12" i="10" s="1"/>
  <c r="S180" i="20" s="1"/>
  <c r="N11" i="6"/>
  <c r="M27" i="6" s="1"/>
  <c r="R16" i="20" s="1"/>
  <c r="R130" i="18" s="1"/>
  <c r="R191" i="18" s="1"/>
  <c r="Q3" i="11"/>
  <c r="R36" i="20" s="1"/>
  <c r="Q4" i="11"/>
  <c r="R47" i="20" s="1"/>
  <c r="M28" i="6"/>
  <c r="M25" i="6"/>
  <c r="R120" i="20" s="1"/>
  <c r="R154" i="18" s="1"/>
  <c r="R215" i="18" s="1"/>
  <c r="M24" i="6"/>
  <c r="M29" i="6"/>
  <c r="R130" i="20" s="1"/>
  <c r="R156" i="18" s="1"/>
  <c r="R217" i="18" s="1"/>
  <c r="AK12" i="4"/>
  <c r="AK13" i="4" s="1"/>
  <c r="AK7" i="4"/>
  <c r="AK8" i="4"/>
  <c r="AK15" i="4"/>
  <c r="O9" i="10"/>
  <c r="O10" i="10" s="1"/>
  <c r="O12" i="10" s="1"/>
  <c r="R180" i="20" s="1"/>
  <c r="M11" i="6"/>
  <c r="L27" i="6" s="1"/>
  <c r="Q16" i="20" s="1"/>
  <c r="Q130" i="18" s="1"/>
  <c r="Q191" i="18" s="1"/>
  <c r="P4" i="11"/>
  <c r="Q47" i="20" s="1"/>
  <c r="L28" i="6"/>
  <c r="L25" i="6"/>
  <c r="Q120" i="20" s="1"/>
  <c r="Q154" i="18" s="1"/>
  <c r="Q215" i="18" s="1"/>
  <c r="L24" i="6"/>
  <c r="L29" i="6"/>
  <c r="Q130" i="20" s="1"/>
  <c r="Q156" i="18" s="1"/>
  <c r="Q217" i="18" s="1"/>
  <c r="AJ12" i="4"/>
  <c r="AJ13" i="4" s="1"/>
  <c r="AJ7" i="4"/>
  <c r="AJ9" i="4" s="1"/>
  <c r="AJ8" i="4"/>
  <c r="AJ15" i="4"/>
  <c r="N9" i="10"/>
  <c r="N10" i="10" s="1"/>
  <c r="N12" i="10" s="1"/>
  <c r="Q180" i="20" s="1"/>
  <c r="L11" i="6"/>
  <c r="K27" i="6"/>
  <c r="P16" i="20" s="1"/>
  <c r="P130" i="18" s="1"/>
  <c r="P191" i="18" s="1"/>
  <c r="O3" i="11"/>
  <c r="P36" i="20" s="1"/>
  <c r="O4" i="11"/>
  <c r="P47" i="20" s="1"/>
  <c r="K28" i="6"/>
  <c r="K25" i="6"/>
  <c r="P120" i="20" s="1"/>
  <c r="P154" i="18" s="1"/>
  <c r="P215" i="18" s="1"/>
  <c r="K24" i="6"/>
  <c r="K29" i="6"/>
  <c r="P130" i="20" s="1"/>
  <c r="P156" i="18" s="1"/>
  <c r="P217" i="18" s="1"/>
  <c r="AI12" i="4"/>
  <c r="AI13" i="4" s="1"/>
  <c r="AI7" i="4"/>
  <c r="AI9" i="4" s="1"/>
  <c r="AI8" i="4"/>
  <c r="AI15" i="4"/>
  <c r="M9" i="10"/>
  <c r="M10" i="10" s="1"/>
  <c r="M12" i="10" s="1"/>
  <c r="P180" i="20" s="1"/>
  <c r="K11" i="6"/>
  <c r="J27" i="6" s="1"/>
  <c r="O16" i="20" s="1"/>
  <c r="O130" i="18" s="1"/>
  <c r="O191" i="18" s="1"/>
  <c r="N3" i="11"/>
  <c r="O36" i="20" s="1"/>
  <c r="J28" i="6"/>
  <c r="J25" i="6"/>
  <c r="O120" i="20" s="1"/>
  <c r="O154" i="18" s="1"/>
  <c r="O215" i="18" s="1"/>
  <c r="J24" i="6"/>
  <c r="J29" i="6"/>
  <c r="O130" i="20" s="1"/>
  <c r="O156" i="18" s="1"/>
  <c r="O217" i="18" s="1"/>
  <c r="AH12" i="4"/>
  <c r="AH13" i="4" s="1"/>
  <c r="AH7" i="4"/>
  <c r="AH9" i="4" s="1"/>
  <c r="AH8" i="4"/>
  <c r="AH15" i="4"/>
  <c r="L9" i="10"/>
  <c r="L10" i="10" s="1"/>
  <c r="L12" i="10" s="1"/>
  <c r="O180" i="20" s="1"/>
  <c r="J11" i="6"/>
  <c r="I27" i="6" s="1"/>
  <c r="N16" i="20" s="1"/>
  <c r="N130" i="18" s="1"/>
  <c r="N191" i="18" s="1"/>
  <c r="M4" i="11"/>
  <c r="N47" i="20" s="1"/>
  <c r="I28" i="6"/>
  <c r="I25" i="6"/>
  <c r="N120" i="20" s="1"/>
  <c r="N154" i="18" s="1"/>
  <c r="N215" i="18" s="1"/>
  <c r="I24" i="6"/>
  <c r="I29" i="6"/>
  <c r="N130" i="20" s="1"/>
  <c r="N156" i="18" s="1"/>
  <c r="N217" i="18" s="1"/>
  <c r="AG12" i="4"/>
  <c r="AG13" i="4" s="1"/>
  <c r="AG7" i="4"/>
  <c r="AG8" i="4"/>
  <c r="AG9" i="4" s="1"/>
  <c r="AG15" i="4"/>
  <c r="K9" i="10"/>
  <c r="K10" i="10" s="1"/>
  <c r="K12" i="10" s="1"/>
  <c r="N180" i="20" s="1"/>
  <c r="I11" i="6"/>
  <c r="H27" i="6" s="1"/>
  <c r="M16" i="20" s="1"/>
  <c r="M130" i="18" s="1"/>
  <c r="M191" i="18" s="1"/>
  <c r="L4" i="11"/>
  <c r="M47" i="20" s="1"/>
  <c r="H28" i="6"/>
  <c r="H25" i="6"/>
  <c r="M120" i="20" s="1"/>
  <c r="M154" i="18" s="1"/>
  <c r="M215" i="18" s="1"/>
  <c r="H24" i="6"/>
  <c r="H29" i="6"/>
  <c r="M130" i="20" s="1"/>
  <c r="M156" i="18" s="1"/>
  <c r="M217" i="18" s="1"/>
  <c r="AF12" i="4"/>
  <c r="AF13" i="4" s="1"/>
  <c r="AF7" i="4"/>
  <c r="AF8" i="4"/>
  <c r="AF15" i="4"/>
  <c r="J9" i="10"/>
  <c r="J10" i="10"/>
  <c r="J12" i="10" s="1"/>
  <c r="M180" i="20" s="1"/>
  <c r="H11" i="6"/>
  <c r="G27" i="6" s="1"/>
  <c r="L16" i="20" s="1"/>
  <c r="L130" i="18" s="1"/>
  <c r="L191" i="18" s="1"/>
  <c r="K4" i="11"/>
  <c r="L47" i="20" s="1"/>
  <c r="G28" i="6"/>
  <c r="G25" i="6"/>
  <c r="L120" i="20" s="1"/>
  <c r="L154" i="18" s="1"/>
  <c r="L215" i="18" s="1"/>
  <c r="G24" i="6"/>
  <c r="G29" i="6"/>
  <c r="L130" i="20" s="1"/>
  <c r="L156" i="18" s="1"/>
  <c r="L217" i="18" s="1"/>
  <c r="AE12" i="4"/>
  <c r="AE13" i="4" s="1"/>
  <c r="AE7" i="4"/>
  <c r="AE8" i="4"/>
  <c r="AE15" i="4"/>
  <c r="I9" i="10"/>
  <c r="I10" i="10" s="1"/>
  <c r="I12" i="10" s="1"/>
  <c r="L180" i="20" s="1"/>
  <c r="G11" i="6"/>
  <c r="F27" i="6" s="1"/>
  <c r="K16" i="20" s="1"/>
  <c r="K130" i="18" s="1"/>
  <c r="K191" i="18" s="1"/>
  <c r="J4" i="11"/>
  <c r="K47" i="20" s="1"/>
  <c r="F28" i="6"/>
  <c r="F25" i="6"/>
  <c r="K120" i="20" s="1"/>
  <c r="K154" i="18" s="1"/>
  <c r="K215" i="18" s="1"/>
  <c r="F24" i="6"/>
  <c r="F29" i="6"/>
  <c r="K130" i="20" s="1"/>
  <c r="K156" i="18" s="1"/>
  <c r="K217" i="18" s="1"/>
  <c r="AD12" i="4"/>
  <c r="AD13" i="4" s="1"/>
  <c r="AD7" i="4"/>
  <c r="AD10" i="4" s="1"/>
  <c r="AD11" i="4" s="1"/>
  <c r="AD8" i="4"/>
  <c r="AD15" i="4"/>
  <c r="H9" i="10"/>
  <c r="H10" i="10" s="1"/>
  <c r="H12" i="10" s="1"/>
  <c r="K180" i="20" s="1"/>
  <c r="F11" i="6"/>
  <c r="E27" i="6" s="1"/>
  <c r="J16" i="20" s="1"/>
  <c r="J130" i="18" s="1"/>
  <c r="J191" i="18" s="1"/>
  <c r="I4" i="11"/>
  <c r="J47" i="20" s="1"/>
  <c r="E28" i="6"/>
  <c r="E25" i="6"/>
  <c r="J120" i="20" s="1"/>
  <c r="J154" i="18" s="1"/>
  <c r="J215" i="18" s="1"/>
  <c r="E24" i="6"/>
  <c r="E29" i="6"/>
  <c r="J130" i="20" s="1"/>
  <c r="J156" i="18" s="1"/>
  <c r="J217" i="18" s="1"/>
  <c r="AC12" i="4"/>
  <c r="AC13" i="4" s="1"/>
  <c r="AC7" i="4"/>
  <c r="AC8" i="4"/>
  <c r="AC15" i="4"/>
  <c r="G9" i="10"/>
  <c r="G10" i="10" s="1"/>
  <c r="G12" i="10" s="1"/>
  <c r="J180" i="20" s="1"/>
  <c r="E11" i="6"/>
  <c r="D27" i="6" s="1"/>
  <c r="I16" i="20" s="1"/>
  <c r="I130" i="18" s="1"/>
  <c r="I191" i="18" s="1"/>
  <c r="D28" i="6"/>
  <c r="D25" i="6"/>
  <c r="D24" i="6"/>
  <c r="D29" i="6"/>
  <c r="I130" i="20" s="1"/>
  <c r="I156" i="18" s="1"/>
  <c r="I217" i="18" s="1"/>
  <c r="AB12" i="4"/>
  <c r="AB13" i="4" s="1"/>
  <c r="AB7" i="4"/>
  <c r="AB10" i="4" s="1"/>
  <c r="AB11" i="4" s="1"/>
  <c r="AB8" i="4"/>
  <c r="AB15" i="4"/>
  <c r="F9" i="10"/>
  <c r="F10" i="10"/>
  <c r="F12" i="10" s="1"/>
  <c r="I180" i="20" s="1"/>
  <c r="D11" i="6"/>
  <c r="C27" i="6" s="1"/>
  <c r="H16" i="20" s="1"/>
  <c r="H130" i="18" s="1"/>
  <c r="H191" i="18" s="1"/>
  <c r="C28" i="6"/>
  <c r="C25" i="6"/>
  <c r="C24" i="6"/>
  <c r="C29" i="6"/>
  <c r="H130" i="20" s="1"/>
  <c r="H156" i="18" s="1"/>
  <c r="H217" i="18" s="1"/>
  <c r="AA12" i="4"/>
  <c r="AA13" i="4" s="1"/>
  <c r="AA7" i="4"/>
  <c r="AA8" i="4"/>
  <c r="AA15" i="4"/>
  <c r="E9" i="10"/>
  <c r="E10" i="10" s="1"/>
  <c r="E12" i="10" s="1"/>
  <c r="H180" i="20" s="1"/>
  <c r="C11" i="6"/>
  <c r="B27" i="6"/>
  <c r="G16" i="20" s="1"/>
  <c r="G130" i="18" s="1"/>
  <c r="G191" i="18" s="1"/>
  <c r="B28" i="6"/>
  <c r="B25" i="6"/>
  <c r="B24" i="6"/>
  <c r="B29" i="6"/>
  <c r="G130" i="20" s="1"/>
  <c r="G156" i="18" s="1"/>
  <c r="G217" i="18" s="1"/>
  <c r="Z12" i="4"/>
  <c r="Z13" i="4" s="1"/>
  <c r="Z7" i="4"/>
  <c r="Z10" i="4" s="1"/>
  <c r="Z11" i="4" s="1"/>
  <c r="Z8" i="4"/>
  <c r="Z15" i="4"/>
  <c r="E244" i="18"/>
  <c r="D244" i="18"/>
  <c r="C244" i="18"/>
  <c r="B244" i="18"/>
  <c r="A244" i="18"/>
  <c r="E243" i="18"/>
  <c r="D243" i="18"/>
  <c r="C243" i="18"/>
  <c r="B243" i="18"/>
  <c r="A243" i="18"/>
  <c r="E242" i="18"/>
  <c r="D242" i="18"/>
  <c r="C242" i="18"/>
  <c r="B242" i="18"/>
  <c r="A242" i="18"/>
  <c r="E241" i="18"/>
  <c r="D241" i="18"/>
  <c r="C241" i="18"/>
  <c r="B241" i="18"/>
  <c r="A241" i="18"/>
  <c r="E240" i="18"/>
  <c r="D240" i="18"/>
  <c r="C240" i="18"/>
  <c r="B240" i="18"/>
  <c r="A240" i="18"/>
  <c r="E239" i="18"/>
  <c r="D239" i="18"/>
  <c r="C239" i="18"/>
  <c r="B239" i="18"/>
  <c r="A239" i="18"/>
  <c r="E238" i="18"/>
  <c r="D238" i="18"/>
  <c r="C238" i="18"/>
  <c r="B238" i="18"/>
  <c r="A238" i="18"/>
  <c r="E237" i="18"/>
  <c r="D237" i="18"/>
  <c r="C237" i="18"/>
  <c r="B237" i="18"/>
  <c r="A237" i="18"/>
  <c r="E236" i="18"/>
  <c r="D236" i="18"/>
  <c r="C236" i="18"/>
  <c r="B236" i="18"/>
  <c r="A236" i="18"/>
  <c r="E235" i="18"/>
  <c r="D235" i="18"/>
  <c r="C235" i="18"/>
  <c r="B235" i="18"/>
  <c r="A235" i="18"/>
  <c r="E234" i="18"/>
  <c r="D234" i="18"/>
  <c r="C234" i="18"/>
  <c r="B234" i="18"/>
  <c r="A234" i="18"/>
  <c r="E233" i="18"/>
  <c r="D233" i="18"/>
  <c r="C233" i="18"/>
  <c r="B233" i="18"/>
  <c r="A233" i="18"/>
  <c r="E232" i="18"/>
  <c r="D232" i="18"/>
  <c r="C232" i="18"/>
  <c r="B232" i="18"/>
  <c r="A232" i="18"/>
  <c r="E231" i="18"/>
  <c r="D231" i="18"/>
  <c r="C231" i="18"/>
  <c r="B231" i="18"/>
  <c r="A231" i="18"/>
  <c r="E230" i="18"/>
  <c r="D230" i="18"/>
  <c r="C230" i="18"/>
  <c r="B230" i="18"/>
  <c r="A230" i="18"/>
  <c r="E229" i="18"/>
  <c r="D229" i="18"/>
  <c r="C229" i="18"/>
  <c r="B229" i="18"/>
  <c r="A229" i="18"/>
  <c r="E228" i="18"/>
  <c r="D228" i="18"/>
  <c r="C228" i="18"/>
  <c r="B228" i="18"/>
  <c r="A228" i="18"/>
  <c r="E227" i="18"/>
  <c r="D227" i="18"/>
  <c r="C227" i="18"/>
  <c r="B227" i="18"/>
  <c r="A227" i="18"/>
  <c r="E226" i="18"/>
  <c r="D226" i="18"/>
  <c r="C226" i="18"/>
  <c r="B226" i="18"/>
  <c r="A226" i="18"/>
  <c r="E225" i="18"/>
  <c r="D225" i="18"/>
  <c r="C225" i="18"/>
  <c r="B225" i="18"/>
  <c r="A225" i="18"/>
  <c r="E224" i="18"/>
  <c r="D224" i="18"/>
  <c r="C224" i="18"/>
  <c r="B224" i="18"/>
  <c r="A224" i="18"/>
  <c r="E223" i="18"/>
  <c r="D223" i="18"/>
  <c r="C223" i="18"/>
  <c r="B223" i="18"/>
  <c r="A223" i="18"/>
  <c r="E222" i="18"/>
  <c r="D222" i="18"/>
  <c r="C222" i="18"/>
  <c r="B222" i="18"/>
  <c r="A222" i="18"/>
  <c r="E221" i="18"/>
  <c r="D221" i="18"/>
  <c r="C221" i="18"/>
  <c r="B221" i="18"/>
  <c r="A221" i="18"/>
  <c r="E220" i="18"/>
  <c r="D220" i="18"/>
  <c r="C220" i="18"/>
  <c r="B220" i="18"/>
  <c r="A220" i="18"/>
  <c r="E219" i="18"/>
  <c r="D219" i="18"/>
  <c r="C219" i="18"/>
  <c r="B219" i="18"/>
  <c r="A219" i="18"/>
  <c r="E218" i="18"/>
  <c r="D218" i="18"/>
  <c r="C218" i="18"/>
  <c r="B218" i="18"/>
  <c r="A218" i="18"/>
  <c r="E217" i="18"/>
  <c r="D217" i="18"/>
  <c r="C217" i="18"/>
  <c r="B217" i="18"/>
  <c r="A217" i="18"/>
  <c r="E216" i="18"/>
  <c r="D216" i="18"/>
  <c r="C216" i="18"/>
  <c r="B216" i="18"/>
  <c r="A216" i="18"/>
  <c r="E215" i="18"/>
  <c r="D215" i="18"/>
  <c r="C215" i="18"/>
  <c r="B215" i="18"/>
  <c r="A215" i="18"/>
  <c r="E214" i="18"/>
  <c r="D214" i="18"/>
  <c r="C214" i="18"/>
  <c r="B214" i="18"/>
  <c r="A214" i="18"/>
  <c r="E213" i="18"/>
  <c r="D213" i="18"/>
  <c r="C213" i="18"/>
  <c r="B213" i="18"/>
  <c r="A213" i="18"/>
  <c r="E212" i="18"/>
  <c r="D212" i="18"/>
  <c r="C212" i="18"/>
  <c r="B212" i="18"/>
  <c r="A212" i="18"/>
  <c r="E211" i="18"/>
  <c r="D211" i="18"/>
  <c r="C211" i="18"/>
  <c r="B211" i="18"/>
  <c r="A211" i="18"/>
  <c r="E210" i="18"/>
  <c r="D210" i="18"/>
  <c r="C210" i="18"/>
  <c r="B210" i="18"/>
  <c r="A210" i="18"/>
  <c r="E209" i="18"/>
  <c r="D209" i="18"/>
  <c r="C209" i="18"/>
  <c r="B209" i="18"/>
  <c r="A209" i="18"/>
  <c r="E208" i="18"/>
  <c r="D208" i="18"/>
  <c r="C208" i="18"/>
  <c r="B208" i="18"/>
  <c r="A208" i="18"/>
  <c r="E207" i="18"/>
  <c r="D207" i="18"/>
  <c r="C207" i="18"/>
  <c r="B207" i="18"/>
  <c r="A207" i="18"/>
  <c r="E206" i="18"/>
  <c r="D206" i="18"/>
  <c r="C206" i="18"/>
  <c r="B206" i="18"/>
  <c r="A206" i="18"/>
  <c r="E205" i="18"/>
  <c r="D205" i="18"/>
  <c r="C205" i="18"/>
  <c r="B205" i="18"/>
  <c r="A205" i="18"/>
  <c r="E204" i="18"/>
  <c r="D204" i="18"/>
  <c r="C204" i="18"/>
  <c r="B204" i="18"/>
  <c r="A204" i="18"/>
  <c r="E203" i="18"/>
  <c r="D203" i="18"/>
  <c r="C203" i="18"/>
  <c r="B203" i="18"/>
  <c r="A203" i="18"/>
  <c r="E202" i="18"/>
  <c r="D202" i="18"/>
  <c r="C202" i="18"/>
  <c r="B202" i="18"/>
  <c r="A202" i="18"/>
  <c r="E201" i="18"/>
  <c r="D201" i="18"/>
  <c r="C201" i="18"/>
  <c r="B201" i="18"/>
  <c r="A201" i="18"/>
  <c r="E200" i="18"/>
  <c r="D200" i="18"/>
  <c r="C200" i="18"/>
  <c r="B200" i="18"/>
  <c r="A200" i="18"/>
  <c r="E199" i="18"/>
  <c r="D199" i="18"/>
  <c r="C199" i="18"/>
  <c r="B199" i="18"/>
  <c r="A199" i="18"/>
  <c r="E198" i="18"/>
  <c r="D198" i="18"/>
  <c r="C198" i="18"/>
  <c r="B198" i="18"/>
  <c r="A198" i="18"/>
  <c r="E197" i="18"/>
  <c r="D197" i="18"/>
  <c r="C197" i="18"/>
  <c r="B197" i="18"/>
  <c r="A197" i="18"/>
  <c r="E196" i="18"/>
  <c r="D196" i="18"/>
  <c r="C196" i="18"/>
  <c r="B196" i="18"/>
  <c r="A196" i="18"/>
  <c r="E195" i="18"/>
  <c r="D195" i="18"/>
  <c r="C195" i="18"/>
  <c r="B195" i="18"/>
  <c r="A195" i="18"/>
  <c r="E194" i="18"/>
  <c r="D194" i="18"/>
  <c r="C194" i="18"/>
  <c r="B194" i="18"/>
  <c r="A194" i="18"/>
  <c r="E193" i="18"/>
  <c r="D193" i="18"/>
  <c r="C193" i="18"/>
  <c r="B193" i="18"/>
  <c r="A193" i="18"/>
  <c r="E192" i="18"/>
  <c r="D192" i="18"/>
  <c r="C192" i="18"/>
  <c r="B192" i="18"/>
  <c r="A192" i="18"/>
  <c r="E191" i="18"/>
  <c r="D191" i="18"/>
  <c r="C191" i="18"/>
  <c r="B191" i="18"/>
  <c r="A191" i="18"/>
  <c r="E190" i="18"/>
  <c r="D190" i="18"/>
  <c r="C190" i="18"/>
  <c r="B190" i="18"/>
  <c r="A190" i="18"/>
  <c r="E189" i="18"/>
  <c r="D189" i="18"/>
  <c r="C189" i="18"/>
  <c r="B189" i="18"/>
  <c r="A189" i="18"/>
  <c r="E188" i="18"/>
  <c r="D188" i="18"/>
  <c r="C188" i="18"/>
  <c r="B188" i="18"/>
  <c r="A188" i="18"/>
  <c r="AW66" i="18"/>
  <c r="AW67" i="18"/>
  <c r="AW68" i="18"/>
  <c r="AW69" i="18"/>
  <c r="AW70" i="18"/>
  <c r="AW71" i="18"/>
  <c r="AW80" i="18"/>
  <c r="AW85" i="18"/>
  <c r="AW86" i="18"/>
  <c r="AW87" i="18"/>
  <c r="AW88" i="18"/>
  <c r="AW89" i="18"/>
  <c r="AW90" i="18"/>
  <c r="AW91" i="18"/>
  <c r="AW92" i="18"/>
  <c r="AW93" i="18"/>
  <c r="AW94" i="18"/>
  <c r="AW95" i="18"/>
  <c r="AW96" i="18"/>
  <c r="AW97" i="18"/>
  <c r="AW98" i="18"/>
  <c r="AW99" i="18"/>
  <c r="AW100" i="18"/>
  <c r="AW101" i="18"/>
  <c r="AW102" i="18"/>
  <c r="AW103" i="18"/>
  <c r="AW110" i="18"/>
  <c r="AW111" i="18"/>
  <c r="AW112" i="18"/>
  <c r="AW113" i="18"/>
  <c r="AW114" i="18"/>
  <c r="AW115" i="18"/>
  <c r="AW116" i="18"/>
  <c r="AW117" i="18"/>
  <c r="AW118" i="18"/>
  <c r="AW119" i="18"/>
  <c r="AW120" i="18"/>
  <c r="AW121" i="18"/>
  <c r="AW122" i="18"/>
  <c r="AV66" i="18"/>
  <c r="AV67" i="18"/>
  <c r="AV68" i="18"/>
  <c r="AV69" i="18"/>
  <c r="AV70" i="18"/>
  <c r="AV71" i="18"/>
  <c r="AV80" i="18"/>
  <c r="AV85" i="18"/>
  <c r="AV86" i="18"/>
  <c r="AV87" i="18"/>
  <c r="AV88" i="18"/>
  <c r="AV89" i="18"/>
  <c r="AV90" i="18"/>
  <c r="AV91" i="18"/>
  <c r="AV92" i="18"/>
  <c r="AV93" i="18"/>
  <c r="AV94" i="18"/>
  <c r="AV95" i="18"/>
  <c r="AV96" i="18"/>
  <c r="AV97" i="18"/>
  <c r="AV98" i="18"/>
  <c r="AV99" i="18"/>
  <c r="AV100" i="18"/>
  <c r="AV101" i="18"/>
  <c r="AV102" i="18"/>
  <c r="AV103" i="18"/>
  <c r="AV110" i="18"/>
  <c r="AV111" i="18"/>
  <c r="AV112" i="18"/>
  <c r="AV113" i="18"/>
  <c r="AV114" i="18"/>
  <c r="AV115" i="18"/>
  <c r="AV116" i="18"/>
  <c r="AV117" i="18"/>
  <c r="AV118" i="18"/>
  <c r="AV119" i="18"/>
  <c r="AV120" i="18"/>
  <c r="AV121" i="18"/>
  <c r="AV122" i="18"/>
  <c r="AU66" i="18"/>
  <c r="AU67" i="18"/>
  <c r="AU68" i="18"/>
  <c r="AU69" i="18"/>
  <c r="AU70" i="18"/>
  <c r="AU71" i="18"/>
  <c r="AU80" i="18"/>
  <c r="AU85" i="18"/>
  <c r="AU86" i="18"/>
  <c r="AU87" i="18"/>
  <c r="AU88" i="18"/>
  <c r="AU89" i="18"/>
  <c r="AU90" i="18"/>
  <c r="AU91" i="18"/>
  <c r="AU92" i="18"/>
  <c r="AU93" i="18"/>
  <c r="AU94" i="18"/>
  <c r="AU95" i="18"/>
  <c r="AU96" i="18"/>
  <c r="AU97" i="18"/>
  <c r="AU98" i="18"/>
  <c r="AU99" i="18"/>
  <c r="AU100" i="18"/>
  <c r="AU101" i="18"/>
  <c r="AU102" i="18"/>
  <c r="AU103" i="18"/>
  <c r="AU110" i="18"/>
  <c r="AU111" i="18"/>
  <c r="AU112" i="18"/>
  <c r="AU113" i="18"/>
  <c r="AU114" i="18"/>
  <c r="AU115" i="18"/>
  <c r="AU116" i="18"/>
  <c r="AU117" i="18"/>
  <c r="AU118" i="18"/>
  <c r="AU119" i="18"/>
  <c r="AU120" i="18"/>
  <c r="AU121" i="18"/>
  <c r="AU122" i="18"/>
  <c r="AT66" i="18"/>
  <c r="AT67" i="18"/>
  <c r="AT68" i="18"/>
  <c r="AT69" i="18"/>
  <c r="AT70" i="18"/>
  <c r="AT71" i="18"/>
  <c r="AT80" i="18"/>
  <c r="AT85" i="18"/>
  <c r="AT86" i="18"/>
  <c r="AT87" i="18"/>
  <c r="AT88" i="18"/>
  <c r="AT89" i="18"/>
  <c r="AT90" i="18"/>
  <c r="AT91" i="18"/>
  <c r="AT92" i="18"/>
  <c r="AT93" i="18"/>
  <c r="AT94" i="18"/>
  <c r="AT95" i="18"/>
  <c r="AT96" i="18"/>
  <c r="AT97" i="18"/>
  <c r="AT98" i="18"/>
  <c r="AT99" i="18"/>
  <c r="AT100" i="18"/>
  <c r="AT101" i="18"/>
  <c r="AT102" i="18"/>
  <c r="AT103" i="18"/>
  <c r="AT110" i="18"/>
  <c r="AT111" i="18"/>
  <c r="AT112" i="18"/>
  <c r="AT113" i="18"/>
  <c r="AT114" i="18"/>
  <c r="AT115" i="18"/>
  <c r="AT116" i="18"/>
  <c r="AT117" i="18"/>
  <c r="AT118" i="18"/>
  <c r="AT119" i="18"/>
  <c r="AT120" i="18"/>
  <c r="AT121" i="18"/>
  <c r="AT122" i="18"/>
  <c r="AS66" i="18"/>
  <c r="AS67" i="18"/>
  <c r="AS68" i="18"/>
  <c r="AS69" i="18"/>
  <c r="AS70" i="18"/>
  <c r="AS71" i="18"/>
  <c r="AS80" i="18"/>
  <c r="AS85" i="18"/>
  <c r="AS86" i="18"/>
  <c r="AS87" i="18"/>
  <c r="AS88" i="18"/>
  <c r="AS89" i="18"/>
  <c r="AS90" i="18"/>
  <c r="AS91" i="18"/>
  <c r="AS92" i="18"/>
  <c r="AS93" i="18"/>
  <c r="AS94" i="18"/>
  <c r="AS95" i="18"/>
  <c r="AS96" i="18"/>
  <c r="AS97" i="18"/>
  <c r="AS98" i="18"/>
  <c r="AS99" i="18"/>
  <c r="AS100" i="18"/>
  <c r="AS101" i="18"/>
  <c r="AS102" i="18"/>
  <c r="AS103" i="18"/>
  <c r="AS110" i="18"/>
  <c r="AS111" i="18"/>
  <c r="AS112" i="18"/>
  <c r="AS113" i="18"/>
  <c r="AS114" i="18"/>
  <c r="AS115" i="18"/>
  <c r="AS116" i="18"/>
  <c r="AS117" i="18"/>
  <c r="AS118" i="18"/>
  <c r="AS119" i="18"/>
  <c r="AS120" i="18"/>
  <c r="AS121" i="18"/>
  <c r="AS122" i="18"/>
  <c r="AR66" i="18"/>
  <c r="AR67" i="18"/>
  <c r="AR68" i="18"/>
  <c r="AR69" i="18"/>
  <c r="AR70" i="18"/>
  <c r="AR71" i="18"/>
  <c r="AR80" i="18"/>
  <c r="AR85" i="18"/>
  <c r="AR86" i="18"/>
  <c r="AR87" i="18"/>
  <c r="AR88" i="18"/>
  <c r="AR89" i="18"/>
  <c r="AR90" i="18"/>
  <c r="AR91" i="18"/>
  <c r="AR92" i="18"/>
  <c r="AR93" i="18"/>
  <c r="AR94" i="18"/>
  <c r="AR95" i="18"/>
  <c r="AR96" i="18"/>
  <c r="AR97" i="18"/>
  <c r="AR98" i="18"/>
  <c r="AR99" i="18"/>
  <c r="AR100" i="18"/>
  <c r="AR101" i="18"/>
  <c r="AR102" i="18"/>
  <c r="AR103" i="18"/>
  <c r="AR110" i="18"/>
  <c r="AR111" i="18"/>
  <c r="AR112" i="18"/>
  <c r="AR113" i="18"/>
  <c r="AR114" i="18"/>
  <c r="AR115" i="18"/>
  <c r="AR116" i="18"/>
  <c r="AR117" i="18"/>
  <c r="AR118" i="18"/>
  <c r="AR119" i="18"/>
  <c r="AR120" i="18"/>
  <c r="AR121" i="18"/>
  <c r="AR122" i="18"/>
  <c r="AQ66" i="18"/>
  <c r="AQ67" i="18"/>
  <c r="AQ68" i="18"/>
  <c r="AQ69" i="18"/>
  <c r="AQ70" i="18"/>
  <c r="AQ71" i="18"/>
  <c r="AQ80" i="18"/>
  <c r="AQ85" i="18"/>
  <c r="AQ86" i="18"/>
  <c r="AQ87" i="18"/>
  <c r="AQ88" i="18"/>
  <c r="AQ89" i="18"/>
  <c r="AQ90" i="18"/>
  <c r="AQ91" i="18"/>
  <c r="AQ92" i="18"/>
  <c r="AQ93" i="18"/>
  <c r="AQ94" i="18"/>
  <c r="AQ95" i="18"/>
  <c r="AQ96" i="18"/>
  <c r="AQ97" i="18"/>
  <c r="AQ98" i="18"/>
  <c r="AQ99" i="18"/>
  <c r="AQ100" i="18"/>
  <c r="AQ101" i="18"/>
  <c r="AQ102" i="18"/>
  <c r="AQ103" i="18"/>
  <c r="AQ110" i="18"/>
  <c r="AQ111" i="18"/>
  <c r="AQ112" i="18"/>
  <c r="AQ113" i="18"/>
  <c r="AQ114" i="18"/>
  <c r="AQ115" i="18"/>
  <c r="AQ116" i="18"/>
  <c r="AQ117" i="18"/>
  <c r="AQ118" i="18"/>
  <c r="AQ119" i="18"/>
  <c r="AQ120" i="18"/>
  <c r="AQ121" i="18"/>
  <c r="AQ122" i="18"/>
  <c r="AP66" i="18"/>
  <c r="AP67" i="18"/>
  <c r="AP68" i="18"/>
  <c r="AP69" i="18"/>
  <c r="AP70" i="18"/>
  <c r="AP71" i="18"/>
  <c r="AP80" i="18"/>
  <c r="AP85" i="18"/>
  <c r="AP86" i="18"/>
  <c r="AP87" i="18"/>
  <c r="AP88" i="18"/>
  <c r="AP89" i="18"/>
  <c r="AP90" i="18"/>
  <c r="AP91" i="18"/>
  <c r="AP92" i="18"/>
  <c r="AP93" i="18"/>
  <c r="AP94" i="18"/>
  <c r="AP95" i="18"/>
  <c r="AP96" i="18"/>
  <c r="AP97" i="18"/>
  <c r="AP98" i="18"/>
  <c r="AP99" i="18"/>
  <c r="AP100" i="18"/>
  <c r="AP101" i="18"/>
  <c r="AP102" i="18"/>
  <c r="AP103" i="18"/>
  <c r="AP110" i="18"/>
  <c r="AP111" i="18"/>
  <c r="AP112" i="18"/>
  <c r="AP113" i="18"/>
  <c r="AP114" i="18"/>
  <c r="AP115" i="18"/>
  <c r="AP116" i="18"/>
  <c r="AP117" i="18"/>
  <c r="AP118" i="18"/>
  <c r="AP119" i="18"/>
  <c r="AP120" i="18"/>
  <c r="AP121" i="18"/>
  <c r="AP122" i="18"/>
  <c r="AO66" i="18"/>
  <c r="AO67" i="18"/>
  <c r="AO68" i="18"/>
  <c r="AO69" i="18"/>
  <c r="AO70" i="18"/>
  <c r="AO71" i="18"/>
  <c r="AO80" i="18"/>
  <c r="AO85" i="18"/>
  <c r="AO86" i="18"/>
  <c r="AO87" i="18"/>
  <c r="AO88" i="18"/>
  <c r="AO89" i="18"/>
  <c r="AO90" i="18"/>
  <c r="AO91" i="18"/>
  <c r="AO92" i="18"/>
  <c r="AO93" i="18"/>
  <c r="AO94" i="18"/>
  <c r="AO95" i="18"/>
  <c r="AO96" i="18"/>
  <c r="AO97" i="18"/>
  <c r="AO98" i="18"/>
  <c r="AO99" i="18"/>
  <c r="AO100" i="18"/>
  <c r="AO101" i="18"/>
  <c r="AO102" i="18"/>
  <c r="AO103" i="18"/>
  <c r="AO110" i="18"/>
  <c r="AO111" i="18"/>
  <c r="AO112" i="18"/>
  <c r="AO113" i="18"/>
  <c r="AO114" i="18"/>
  <c r="AO115" i="18"/>
  <c r="AO116" i="18"/>
  <c r="AO117" i="18"/>
  <c r="AO118" i="18"/>
  <c r="AO119" i="18"/>
  <c r="AO120" i="18"/>
  <c r="AO121" i="18"/>
  <c r="AO122" i="18"/>
  <c r="AN66" i="18"/>
  <c r="AN67" i="18"/>
  <c r="AN68" i="18"/>
  <c r="AN69" i="18"/>
  <c r="AN70" i="18"/>
  <c r="AN71" i="18"/>
  <c r="AN80" i="18"/>
  <c r="AN85" i="18"/>
  <c r="AN86" i="18"/>
  <c r="AN87" i="18"/>
  <c r="AN88" i="18"/>
  <c r="AN89" i="18"/>
  <c r="AN90" i="18"/>
  <c r="AN91" i="18"/>
  <c r="AN92" i="18"/>
  <c r="AN93" i="18"/>
  <c r="AN94" i="18"/>
  <c r="AN95" i="18"/>
  <c r="AN96" i="18"/>
  <c r="AN97" i="18"/>
  <c r="AN98" i="18"/>
  <c r="AN99" i="18"/>
  <c r="AN100" i="18"/>
  <c r="AN101" i="18"/>
  <c r="AN102" i="18"/>
  <c r="AN103" i="18"/>
  <c r="AN110" i="18"/>
  <c r="AN111" i="18"/>
  <c r="AN112" i="18"/>
  <c r="AN113" i="18"/>
  <c r="AN114" i="18"/>
  <c r="AN115" i="18"/>
  <c r="AN116" i="18"/>
  <c r="AN117" i="18"/>
  <c r="AN118" i="18"/>
  <c r="AN119" i="18"/>
  <c r="AN120" i="18"/>
  <c r="AN121" i="18"/>
  <c r="AN122" i="18"/>
  <c r="AM66" i="18"/>
  <c r="AM67" i="18"/>
  <c r="AM68" i="18"/>
  <c r="AM69" i="18"/>
  <c r="AM70" i="18"/>
  <c r="AM71" i="18"/>
  <c r="AM80" i="18"/>
  <c r="AM85" i="18"/>
  <c r="AM86" i="18"/>
  <c r="AM87" i="18"/>
  <c r="AM88" i="18"/>
  <c r="AM89" i="18"/>
  <c r="AM90" i="18"/>
  <c r="AM91" i="18"/>
  <c r="AM92" i="18"/>
  <c r="AM93" i="18"/>
  <c r="AM94" i="18"/>
  <c r="AM95" i="18"/>
  <c r="AM96" i="18"/>
  <c r="AM97" i="18"/>
  <c r="AM98" i="18"/>
  <c r="AM99" i="18"/>
  <c r="AM100" i="18"/>
  <c r="AM101" i="18"/>
  <c r="AM102" i="18"/>
  <c r="AM103" i="18"/>
  <c r="AM110" i="18"/>
  <c r="AM111" i="18"/>
  <c r="AM112" i="18"/>
  <c r="AM113" i="18"/>
  <c r="AM114" i="18"/>
  <c r="AM115" i="18"/>
  <c r="AM116" i="18"/>
  <c r="AM117" i="18"/>
  <c r="AM118" i="18"/>
  <c r="AM119" i="18"/>
  <c r="AM120" i="18"/>
  <c r="AM121" i="18"/>
  <c r="AM122" i="18"/>
  <c r="AL66" i="18"/>
  <c r="AL67" i="18"/>
  <c r="AL68" i="18"/>
  <c r="AL69" i="18"/>
  <c r="AL70" i="18"/>
  <c r="AL71" i="18"/>
  <c r="AL80" i="18"/>
  <c r="AL85" i="18"/>
  <c r="AL86" i="18"/>
  <c r="AL87" i="18"/>
  <c r="AL88" i="18"/>
  <c r="AL89" i="18"/>
  <c r="AL90" i="18"/>
  <c r="AL91" i="18"/>
  <c r="AL92" i="18"/>
  <c r="AL93" i="18"/>
  <c r="AL94" i="18"/>
  <c r="AL95" i="18"/>
  <c r="AL96" i="18"/>
  <c r="AL97" i="18"/>
  <c r="AL98" i="18"/>
  <c r="AL99" i="18"/>
  <c r="AL100" i="18"/>
  <c r="AL101" i="18"/>
  <c r="AL102" i="18"/>
  <c r="AL103" i="18"/>
  <c r="AL110" i="18"/>
  <c r="AL111" i="18"/>
  <c r="AL112" i="18"/>
  <c r="AL113" i="18"/>
  <c r="AL114" i="18"/>
  <c r="AL115" i="18"/>
  <c r="AL116" i="18"/>
  <c r="AL117" i="18"/>
  <c r="AL118" i="18"/>
  <c r="AL119" i="18"/>
  <c r="AL120" i="18"/>
  <c r="AL121" i="18"/>
  <c r="AL122" i="18"/>
  <c r="AK66" i="18"/>
  <c r="AK67" i="18"/>
  <c r="AK68" i="18"/>
  <c r="AK69" i="18"/>
  <c r="AK70" i="18"/>
  <c r="AK71" i="18"/>
  <c r="AK80" i="18"/>
  <c r="AK85" i="18"/>
  <c r="AK86" i="18"/>
  <c r="AK87" i="18"/>
  <c r="AK88" i="18"/>
  <c r="AK89" i="18"/>
  <c r="AK90" i="18"/>
  <c r="AK91" i="18"/>
  <c r="AK92" i="18"/>
  <c r="AK93" i="18"/>
  <c r="AK94" i="18"/>
  <c r="AK95" i="18"/>
  <c r="AK96" i="18"/>
  <c r="AK97" i="18"/>
  <c r="AK98" i="18"/>
  <c r="AK99" i="18"/>
  <c r="AK100" i="18"/>
  <c r="AK101" i="18"/>
  <c r="AK102" i="18"/>
  <c r="AK103" i="18"/>
  <c r="AK110" i="18"/>
  <c r="AK111" i="18"/>
  <c r="AK112" i="18"/>
  <c r="AK113" i="18"/>
  <c r="AK114" i="18"/>
  <c r="AK115" i="18"/>
  <c r="AK116" i="18"/>
  <c r="AK117" i="18"/>
  <c r="AK118" i="18"/>
  <c r="AK119" i="18"/>
  <c r="AK120" i="18"/>
  <c r="AK121" i="18"/>
  <c r="AK122" i="18"/>
  <c r="AJ66" i="18"/>
  <c r="AJ67" i="18"/>
  <c r="AJ68" i="18"/>
  <c r="AJ69" i="18"/>
  <c r="AJ70" i="18"/>
  <c r="AJ71" i="18"/>
  <c r="AJ80" i="18"/>
  <c r="AJ85" i="18"/>
  <c r="AJ86" i="18"/>
  <c r="AJ87" i="18"/>
  <c r="AJ88" i="18"/>
  <c r="AJ89" i="18"/>
  <c r="AJ90" i="18"/>
  <c r="AJ91" i="18"/>
  <c r="AJ92" i="18"/>
  <c r="AJ93" i="18"/>
  <c r="AJ94" i="18"/>
  <c r="AJ95" i="18"/>
  <c r="AJ96" i="18"/>
  <c r="AJ97" i="18"/>
  <c r="AJ98" i="18"/>
  <c r="AJ99" i="18"/>
  <c r="AJ100" i="18"/>
  <c r="AJ101" i="18"/>
  <c r="AJ102" i="18"/>
  <c r="AJ103" i="18"/>
  <c r="AJ110" i="18"/>
  <c r="AJ111" i="18"/>
  <c r="AJ112" i="18"/>
  <c r="AJ113" i="18"/>
  <c r="AJ114" i="18"/>
  <c r="AJ115" i="18"/>
  <c r="AJ116" i="18"/>
  <c r="AJ117" i="18"/>
  <c r="AJ118" i="18"/>
  <c r="AJ119" i="18"/>
  <c r="AJ120" i="18"/>
  <c r="AJ121" i="18"/>
  <c r="AJ122" i="18"/>
  <c r="AI66" i="18"/>
  <c r="AI67" i="18"/>
  <c r="AI68" i="18"/>
  <c r="AI69" i="18"/>
  <c r="AI70" i="18"/>
  <c r="AI71" i="18"/>
  <c r="AI80" i="18"/>
  <c r="AI85" i="18"/>
  <c r="AI86" i="18"/>
  <c r="AI87" i="18"/>
  <c r="AI88" i="18"/>
  <c r="AI89" i="18"/>
  <c r="AI90" i="18"/>
  <c r="AI91" i="18"/>
  <c r="AI92" i="18"/>
  <c r="AI93" i="18"/>
  <c r="AI94" i="18"/>
  <c r="AI95" i="18"/>
  <c r="AI96" i="18"/>
  <c r="AI97" i="18"/>
  <c r="AI98" i="18"/>
  <c r="AI99" i="18"/>
  <c r="AI100" i="18"/>
  <c r="AI101" i="18"/>
  <c r="AI102" i="18"/>
  <c r="AI103" i="18"/>
  <c r="AI110" i="18"/>
  <c r="AI111" i="18"/>
  <c r="AI112" i="18"/>
  <c r="AI113" i="18"/>
  <c r="AI114" i="18"/>
  <c r="AI121" i="18"/>
  <c r="AI122" i="18"/>
  <c r="AH66" i="18"/>
  <c r="AH67" i="18"/>
  <c r="AH68" i="18"/>
  <c r="AH69" i="18"/>
  <c r="AH70" i="18"/>
  <c r="AH71" i="18"/>
  <c r="AH80" i="18"/>
  <c r="AH85" i="18"/>
  <c r="AH86" i="18"/>
  <c r="AH87" i="18"/>
  <c r="AH88" i="18"/>
  <c r="AH89" i="18"/>
  <c r="AH90" i="18"/>
  <c r="AH91" i="18"/>
  <c r="AH92" i="18"/>
  <c r="AH93" i="18"/>
  <c r="AH94" i="18"/>
  <c r="AH95" i="18"/>
  <c r="AH96" i="18"/>
  <c r="AH97" i="18"/>
  <c r="AH98" i="18"/>
  <c r="AH99" i="18"/>
  <c r="AH100" i="18"/>
  <c r="AH101" i="18"/>
  <c r="AH102" i="18"/>
  <c r="AH103" i="18"/>
  <c r="AH110" i="18"/>
  <c r="AH111" i="18"/>
  <c r="AH112" i="18"/>
  <c r="AH113" i="18"/>
  <c r="AH114" i="18"/>
  <c r="AH115" i="18"/>
  <c r="AH116" i="18"/>
  <c r="AH117" i="18"/>
  <c r="AH118" i="18"/>
  <c r="AH119" i="18"/>
  <c r="AH120" i="18"/>
  <c r="AH121" i="18"/>
  <c r="AH122" i="18"/>
  <c r="AG66" i="18"/>
  <c r="AG67" i="18"/>
  <c r="AG68" i="18"/>
  <c r="AG69" i="18"/>
  <c r="AG70" i="18"/>
  <c r="AG71" i="18"/>
  <c r="AG80" i="18"/>
  <c r="AG85" i="18"/>
  <c r="AG86" i="18"/>
  <c r="AG87" i="18"/>
  <c r="AG88" i="18"/>
  <c r="AG89" i="18"/>
  <c r="AG90" i="18"/>
  <c r="AG91" i="18"/>
  <c r="AG92" i="18"/>
  <c r="AG93" i="18"/>
  <c r="AG94" i="18"/>
  <c r="AG95" i="18"/>
  <c r="AG96" i="18"/>
  <c r="AG97" i="18"/>
  <c r="AG98" i="18"/>
  <c r="AG99" i="18"/>
  <c r="AG100" i="18"/>
  <c r="AG101" i="18"/>
  <c r="AG102" i="18"/>
  <c r="AG103" i="18"/>
  <c r="AG110" i="18"/>
  <c r="AG111" i="18"/>
  <c r="AG112" i="18"/>
  <c r="AG113" i="18"/>
  <c r="AG114" i="18"/>
  <c r="AG121" i="18"/>
  <c r="AG122" i="18"/>
  <c r="AF66" i="18"/>
  <c r="AF67" i="18"/>
  <c r="AF68" i="18"/>
  <c r="AF69" i="18"/>
  <c r="AF70" i="18"/>
  <c r="AF71" i="18"/>
  <c r="AF80" i="18"/>
  <c r="AF85" i="18"/>
  <c r="AF86" i="18"/>
  <c r="AF87" i="18"/>
  <c r="AF88" i="18"/>
  <c r="AF89" i="18"/>
  <c r="AF90" i="18"/>
  <c r="AF91" i="18"/>
  <c r="AF92" i="18"/>
  <c r="AF93" i="18"/>
  <c r="AF94" i="18"/>
  <c r="AF95" i="18"/>
  <c r="AF96" i="18"/>
  <c r="AF97" i="18"/>
  <c r="AF98" i="18"/>
  <c r="AF99" i="18"/>
  <c r="AF100" i="18"/>
  <c r="AF101" i="18"/>
  <c r="AF102" i="18"/>
  <c r="AF103" i="18"/>
  <c r="AF110" i="18"/>
  <c r="AF111" i="18"/>
  <c r="AF112" i="18"/>
  <c r="AF113" i="18"/>
  <c r="AF114" i="18"/>
  <c r="AF121" i="18"/>
  <c r="AF122" i="18"/>
  <c r="AE66" i="18"/>
  <c r="AE67" i="18"/>
  <c r="AE68" i="18"/>
  <c r="AE69" i="18"/>
  <c r="AE70" i="18"/>
  <c r="AE71" i="18"/>
  <c r="AE80" i="18"/>
  <c r="AE85" i="18"/>
  <c r="AE86" i="18"/>
  <c r="AE87" i="18"/>
  <c r="AE88" i="18"/>
  <c r="AE89" i="18"/>
  <c r="AE90" i="18"/>
  <c r="AE91" i="18"/>
  <c r="AE92" i="18"/>
  <c r="AE93" i="18"/>
  <c r="AE94" i="18"/>
  <c r="AE95" i="18"/>
  <c r="AE96" i="18"/>
  <c r="AE97" i="18"/>
  <c r="AE98" i="18"/>
  <c r="AE99" i="18"/>
  <c r="AE100" i="18"/>
  <c r="AE101" i="18"/>
  <c r="AE102" i="18"/>
  <c r="AE103" i="18"/>
  <c r="AE110" i="18"/>
  <c r="AE111" i="18"/>
  <c r="AE112" i="18"/>
  <c r="AE113" i="18"/>
  <c r="AE114" i="18"/>
  <c r="AE121" i="18"/>
  <c r="AE122" i="18"/>
  <c r="AD66" i="18"/>
  <c r="AD67" i="18"/>
  <c r="AD68" i="18"/>
  <c r="AD69" i="18"/>
  <c r="AD70" i="18"/>
  <c r="AD71" i="18"/>
  <c r="AD80" i="18"/>
  <c r="AD85" i="18"/>
  <c r="AD86" i="18"/>
  <c r="AD87" i="18"/>
  <c r="AD88" i="18"/>
  <c r="AD89" i="18"/>
  <c r="AD90" i="18"/>
  <c r="AD91" i="18"/>
  <c r="AD92" i="18"/>
  <c r="AD93" i="18"/>
  <c r="AD94" i="18"/>
  <c r="AD95" i="18"/>
  <c r="AD96" i="18"/>
  <c r="AD97" i="18"/>
  <c r="AD98" i="18"/>
  <c r="AD99" i="18"/>
  <c r="AD100" i="18"/>
  <c r="AD101" i="18"/>
  <c r="AD102" i="18"/>
  <c r="AD103" i="18"/>
  <c r="AD110" i="18"/>
  <c r="AD111" i="18"/>
  <c r="AD112" i="18"/>
  <c r="AD113" i="18"/>
  <c r="AD114" i="18"/>
  <c r="AD121" i="18"/>
  <c r="AD122" i="18"/>
  <c r="AC66" i="18"/>
  <c r="AC67" i="18"/>
  <c r="AC68" i="18"/>
  <c r="AC69" i="18"/>
  <c r="AC70" i="18"/>
  <c r="AC71" i="18"/>
  <c r="AC80" i="18"/>
  <c r="AC85" i="18"/>
  <c r="AC86" i="18"/>
  <c r="AC87" i="18"/>
  <c r="AC88" i="18"/>
  <c r="AC89" i="18"/>
  <c r="AC90" i="18"/>
  <c r="AC91" i="18"/>
  <c r="AC92" i="18"/>
  <c r="AC93" i="18"/>
  <c r="AC94" i="18"/>
  <c r="AC95" i="18"/>
  <c r="AC96" i="18"/>
  <c r="AC97" i="18"/>
  <c r="AC98" i="18"/>
  <c r="AC99" i="18"/>
  <c r="AC100" i="18"/>
  <c r="AC101" i="18"/>
  <c r="AC102" i="18"/>
  <c r="AC103" i="18"/>
  <c r="AC110" i="18"/>
  <c r="AC111" i="18"/>
  <c r="AC112" i="18"/>
  <c r="AC121" i="18"/>
  <c r="AC122" i="18"/>
  <c r="AB66" i="18"/>
  <c r="AB67" i="18"/>
  <c r="AB68" i="18"/>
  <c r="AB69" i="18"/>
  <c r="AB70" i="18"/>
  <c r="AB71" i="18"/>
  <c r="AB80" i="18"/>
  <c r="AB85" i="18"/>
  <c r="AB86" i="18"/>
  <c r="AB87" i="18"/>
  <c r="AB88" i="18"/>
  <c r="AB89" i="18"/>
  <c r="AB90" i="18"/>
  <c r="AB91" i="18"/>
  <c r="AB92" i="18"/>
  <c r="AB93" i="18"/>
  <c r="AB94" i="18"/>
  <c r="AB95" i="18"/>
  <c r="AB96" i="18"/>
  <c r="AB97" i="18"/>
  <c r="AB98" i="18"/>
  <c r="AB99" i="18"/>
  <c r="AB100" i="18"/>
  <c r="AB101" i="18"/>
  <c r="AB102" i="18"/>
  <c r="AB103" i="18"/>
  <c r="AB110" i="18"/>
  <c r="AB111" i="18"/>
  <c r="AB112" i="18"/>
  <c r="AB113" i="18"/>
  <c r="AB114" i="18"/>
  <c r="AB115" i="18"/>
  <c r="AB116" i="18"/>
  <c r="AB117" i="18"/>
  <c r="AB118" i="18"/>
  <c r="AB119" i="18"/>
  <c r="AB120" i="18"/>
  <c r="AB121" i="18"/>
  <c r="AB122" i="18"/>
  <c r="AA66" i="18"/>
  <c r="AA67" i="18"/>
  <c r="AA68" i="18"/>
  <c r="AA69" i="18"/>
  <c r="AA70" i="18"/>
  <c r="AA71" i="18"/>
  <c r="AA80" i="18"/>
  <c r="AA85" i="18"/>
  <c r="AA86" i="18"/>
  <c r="AA87" i="18"/>
  <c r="AA88" i="18"/>
  <c r="AA89" i="18"/>
  <c r="AA90" i="18"/>
  <c r="AA91" i="18"/>
  <c r="AA92" i="18"/>
  <c r="AA93" i="18"/>
  <c r="AA94" i="18"/>
  <c r="AA95" i="18"/>
  <c r="AA96" i="18"/>
  <c r="AA97" i="18"/>
  <c r="AA98" i="18"/>
  <c r="AA99" i="18"/>
  <c r="AA100" i="18"/>
  <c r="AA101" i="18"/>
  <c r="AA102" i="18"/>
  <c r="AA103" i="18"/>
  <c r="AA110" i="18"/>
  <c r="AA111" i="18"/>
  <c r="AA112" i="18"/>
  <c r="AA113" i="18"/>
  <c r="AA114" i="18"/>
  <c r="AA115" i="18"/>
  <c r="AA116" i="18"/>
  <c r="AA117" i="18"/>
  <c r="AA118" i="18"/>
  <c r="AA119" i="18"/>
  <c r="AA120" i="18"/>
  <c r="AA121" i="18"/>
  <c r="AA122" i="18"/>
  <c r="Z66" i="18"/>
  <c r="Z67" i="18"/>
  <c r="Z68" i="18"/>
  <c r="Z69" i="18"/>
  <c r="Z70" i="18"/>
  <c r="Z71" i="18"/>
  <c r="Z80" i="18"/>
  <c r="Z85" i="18"/>
  <c r="Z86" i="18"/>
  <c r="Z87" i="18"/>
  <c r="Z88" i="18"/>
  <c r="Z89" i="18"/>
  <c r="Z90" i="18"/>
  <c r="Z91" i="18"/>
  <c r="Z92" i="18"/>
  <c r="Z93" i="18"/>
  <c r="Z94" i="18"/>
  <c r="Z95" i="18"/>
  <c r="Z96" i="18"/>
  <c r="Z97" i="18"/>
  <c r="Z98" i="18"/>
  <c r="Z99" i="18"/>
  <c r="Z100" i="18"/>
  <c r="Z101" i="18"/>
  <c r="Z102" i="18"/>
  <c r="Z103" i="18"/>
  <c r="Z110" i="18"/>
  <c r="Z111" i="18"/>
  <c r="Z112" i="18"/>
  <c r="Z113" i="18"/>
  <c r="Z114" i="18"/>
  <c r="Z121" i="18"/>
  <c r="Z122" i="18"/>
  <c r="Y66" i="18"/>
  <c r="Y67" i="18"/>
  <c r="Y68" i="18"/>
  <c r="Y69" i="18"/>
  <c r="Y70" i="18"/>
  <c r="Y71" i="18"/>
  <c r="Y80" i="18"/>
  <c r="Y85" i="18"/>
  <c r="Y86" i="18"/>
  <c r="Y87" i="18"/>
  <c r="Y88" i="18"/>
  <c r="Y89" i="18"/>
  <c r="Y90" i="18"/>
  <c r="Y91" i="18"/>
  <c r="Y92" i="18"/>
  <c r="Y93" i="18"/>
  <c r="Y94" i="18"/>
  <c r="Y95" i="18"/>
  <c r="Y96" i="18"/>
  <c r="Y97" i="18"/>
  <c r="Y98" i="18"/>
  <c r="Y99" i="18"/>
  <c r="Y100" i="18"/>
  <c r="Y101" i="18"/>
  <c r="Y102" i="18"/>
  <c r="Y103" i="18"/>
  <c r="Y110" i="18"/>
  <c r="Y111" i="18"/>
  <c r="Y112" i="18"/>
  <c r="Y113" i="18"/>
  <c r="Y114" i="18"/>
  <c r="Y121" i="18"/>
  <c r="Y122" i="18"/>
  <c r="X66" i="18"/>
  <c r="X67" i="18"/>
  <c r="X68" i="18"/>
  <c r="X69" i="18"/>
  <c r="X70" i="18"/>
  <c r="X71" i="18"/>
  <c r="X80" i="18"/>
  <c r="X85" i="18"/>
  <c r="X86" i="18"/>
  <c r="X87" i="18"/>
  <c r="X88" i="18"/>
  <c r="X89" i="18"/>
  <c r="X90" i="18"/>
  <c r="X91" i="18"/>
  <c r="X92" i="18"/>
  <c r="X93" i="18"/>
  <c r="X94" i="18"/>
  <c r="X95" i="18"/>
  <c r="X96" i="18"/>
  <c r="X97" i="18"/>
  <c r="X98" i="18"/>
  <c r="X99" i="18"/>
  <c r="X100" i="18"/>
  <c r="X101" i="18"/>
  <c r="X102" i="18"/>
  <c r="X103" i="18"/>
  <c r="X110" i="18"/>
  <c r="X111" i="18"/>
  <c r="X112" i="18"/>
  <c r="X113" i="18"/>
  <c r="X114" i="18"/>
  <c r="X115" i="18"/>
  <c r="X116" i="18"/>
  <c r="X117" i="18"/>
  <c r="X118" i="18"/>
  <c r="X119" i="18"/>
  <c r="X120" i="18"/>
  <c r="X121" i="18"/>
  <c r="X122" i="18"/>
  <c r="W66" i="18"/>
  <c r="W67" i="18"/>
  <c r="W68" i="18"/>
  <c r="W69" i="18"/>
  <c r="W70" i="18"/>
  <c r="W71" i="18"/>
  <c r="W80" i="18"/>
  <c r="W85" i="18"/>
  <c r="W86" i="18"/>
  <c r="W87" i="18"/>
  <c r="W88" i="18"/>
  <c r="W89" i="18"/>
  <c r="W90" i="18"/>
  <c r="W91" i="18"/>
  <c r="W92" i="18"/>
  <c r="W93" i="18"/>
  <c r="W94" i="18"/>
  <c r="W95" i="18"/>
  <c r="W96" i="18"/>
  <c r="W97" i="18"/>
  <c r="W98" i="18"/>
  <c r="W99" i="18"/>
  <c r="W100" i="18"/>
  <c r="W101" i="18"/>
  <c r="W102" i="18"/>
  <c r="W103" i="18"/>
  <c r="W110" i="18"/>
  <c r="W111" i="18"/>
  <c r="W112" i="18"/>
  <c r="W113" i="18"/>
  <c r="W114" i="18"/>
  <c r="W115" i="18"/>
  <c r="W116" i="18"/>
  <c r="W117" i="18"/>
  <c r="W118" i="18"/>
  <c r="W119" i="18"/>
  <c r="W120" i="18"/>
  <c r="W121" i="18"/>
  <c r="W122" i="18"/>
  <c r="V66" i="18"/>
  <c r="V67" i="18"/>
  <c r="V68" i="18"/>
  <c r="V69" i="18"/>
  <c r="V70" i="18"/>
  <c r="V71" i="18"/>
  <c r="V80" i="18"/>
  <c r="V85" i="18"/>
  <c r="V86" i="18"/>
  <c r="V87" i="18"/>
  <c r="V88" i="18"/>
  <c r="V89" i="18"/>
  <c r="V90" i="18"/>
  <c r="V91" i="18"/>
  <c r="V92" i="18"/>
  <c r="V93" i="18"/>
  <c r="V94" i="18"/>
  <c r="V95" i="18"/>
  <c r="V96" i="18"/>
  <c r="V97" i="18"/>
  <c r="V98" i="18"/>
  <c r="V99" i="18"/>
  <c r="V100" i="18"/>
  <c r="V101" i="18"/>
  <c r="V102" i="18"/>
  <c r="V103" i="18"/>
  <c r="V110" i="18"/>
  <c r="V111" i="18"/>
  <c r="V112" i="18"/>
  <c r="V113" i="18"/>
  <c r="V114" i="18"/>
  <c r="V115" i="18"/>
  <c r="V116" i="18"/>
  <c r="V117" i="18"/>
  <c r="V118" i="18"/>
  <c r="V119" i="18"/>
  <c r="V120" i="18"/>
  <c r="V121" i="18"/>
  <c r="V122" i="18"/>
  <c r="U66" i="18"/>
  <c r="U67" i="18"/>
  <c r="U68" i="18"/>
  <c r="U69" i="18"/>
  <c r="U70" i="18"/>
  <c r="U71" i="18"/>
  <c r="U80" i="18"/>
  <c r="U85" i="18"/>
  <c r="U86" i="18"/>
  <c r="U87" i="18"/>
  <c r="U88" i="18"/>
  <c r="U89" i="18"/>
  <c r="U90" i="18"/>
  <c r="U91" i="18"/>
  <c r="U92" i="18"/>
  <c r="U93" i="18"/>
  <c r="U94" i="18"/>
  <c r="U95" i="18"/>
  <c r="U96" i="18"/>
  <c r="U97" i="18"/>
  <c r="U98" i="18"/>
  <c r="U99" i="18"/>
  <c r="U100" i="18"/>
  <c r="U101" i="18"/>
  <c r="U102" i="18"/>
  <c r="U103" i="18"/>
  <c r="U110" i="18"/>
  <c r="U111" i="18"/>
  <c r="U112" i="18"/>
  <c r="U113" i="18"/>
  <c r="U114" i="18"/>
  <c r="U121" i="18"/>
  <c r="U122" i="18"/>
  <c r="T66" i="18"/>
  <c r="T67" i="18"/>
  <c r="T68" i="18"/>
  <c r="T69" i="18"/>
  <c r="T70" i="18"/>
  <c r="T71" i="18"/>
  <c r="T80" i="18"/>
  <c r="T85" i="18"/>
  <c r="T86" i="18"/>
  <c r="T87" i="18"/>
  <c r="T88" i="18"/>
  <c r="T89" i="18"/>
  <c r="T90" i="18"/>
  <c r="T91" i="18"/>
  <c r="T92" i="18"/>
  <c r="T93" i="18"/>
  <c r="T94" i="18"/>
  <c r="T95" i="18"/>
  <c r="T96" i="18"/>
  <c r="T97" i="18"/>
  <c r="T98" i="18"/>
  <c r="T99" i="18"/>
  <c r="T100" i="18"/>
  <c r="T101" i="18"/>
  <c r="T102" i="18"/>
  <c r="T103" i="18"/>
  <c r="T110" i="18"/>
  <c r="T111" i="18"/>
  <c r="T112" i="18"/>
  <c r="T113" i="18"/>
  <c r="T114" i="18"/>
  <c r="T121" i="18"/>
  <c r="T122" i="18"/>
  <c r="S66" i="18"/>
  <c r="S67" i="18"/>
  <c r="S68" i="18"/>
  <c r="S69" i="18"/>
  <c r="S70" i="18"/>
  <c r="S71" i="18"/>
  <c r="S80" i="18"/>
  <c r="S85" i="18"/>
  <c r="S86" i="18"/>
  <c r="S87" i="18"/>
  <c r="S88" i="18"/>
  <c r="S89" i="18"/>
  <c r="S90" i="18"/>
  <c r="S91" i="18"/>
  <c r="S92" i="18"/>
  <c r="S93" i="18"/>
  <c r="S94" i="18"/>
  <c r="S95" i="18"/>
  <c r="S96" i="18"/>
  <c r="S97" i="18"/>
  <c r="S98" i="18"/>
  <c r="S99" i="18"/>
  <c r="S100" i="18"/>
  <c r="S101" i="18"/>
  <c r="S102" i="18"/>
  <c r="S103" i="18"/>
  <c r="S110" i="18"/>
  <c r="S111" i="18"/>
  <c r="S112" i="18"/>
  <c r="S113" i="18"/>
  <c r="S114" i="18"/>
  <c r="S121" i="18"/>
  <c r="S122" i="18"/>
  <c r="R66" i="18"/>
  <c r="R67" i="18"/>
  <c r="R68" i="18"/>
  <c r="R69" i="18"/>
  <c r="R70" i="18"/>
  <c r="R71" i="18"/>
  <c r="R80" i="18"/>
  <c r="R85" i="18"/>
  <c r="R86" i="18"/>
  <c r="R87" i="18"/>
  <c r="R88" i="18"/>
  <c r="R89" i="18"/>
  <c r="R90" i="18"/>
  <c r="R91" i="18"/>
  <c r="R92" i="18"/>
  <c r="R93" i="18"/>
  <c r="R94" i="18"/>
  <c r="R95" i="18"/>
  <c r="R96" i="18"/>
  <c r="R97" i="18"/>
  <c r="R98" i="18"/>
  <c r="R99" i="18"/>
  <c r="R100" i="18"/>
  <c r="R101" i="18"/>
  <c r="R102" i="18"/>
  <c r="R103" i="18"/>
  <c r="R110" i="18"/>
  <c r="R111" i="18"/>
  <c r="R112" i="18"/>
  <c r="R113" i="18"/>
  <c r="R114" i="18"/>
  <c r="R121" i="18"/>
  <c r="R122" i="18"/>
  <c r="Q66" i="18"/>
  <c r="Q67" i="18"/>
  <c r="Q68" i="18"/>
  <c r="Q69" i="18"/>
  <c r="Q70" i="18"/>
  <c r="Q71" i="18"/>
  <c r="Q80" i="18"/>
  <c r="Q85" i="18"/>
  <c r="Q86" i="18"/>
  <c r="Q87" i="18"/>
  <c r="Q88" i="18"/>
  <c r="Q89" i="18"/>
  <c r="Q90" i="18"/>
  <c r="Q91" i="18"/>
  <c r="Q92" i="18"/>
  <c r="Q93" i="18"/>
  <c r="Q94" i="18"/>
  <c r="Q95" i="18"/>
  <c r="Q96" i="18"/>
  <c r="Q97" i="18"/>
  <c r="Q98" i="18"/>
  <c r="Q99" i="18"/>
  <c r="Q100" i="18"/>
  <c r="Q101" i="18"/>
  <c r="Q102" i="18"/>
  <c r="Q103" i="18"/>
  <c r="Q110" i="18"/>
  <c r="Q111" i="18"/>
  <c r="Q112" i="18"/>
  <c r="Q113" i="18"/>
  <c r="Q114" i="18"/>
  <c r="Q121" i="18"/>
  <c r="Q122" i="18"/>
  <c r="P66" i="18"/>
  <c r="P67" i="18"/>
  <c r="P68" i="18"/>
  <c r="P69" i="18"/>
  <c r="P70" i="18"/>
  <c r="P71" i="18"/>
  <c r="P80" i="18"/>
  <c r="P85" i="18"/>
  <c r="P86" i="18"/>
  <c r="P87" i="18"/>
  <c r="P88" i="18"/>
  <c r="P89" i="18"/>
  <c r="P90" i="18"/>
  <c r="P91" i="18"/>
  <c r="P92" i="18"/>
  <c r="P93" i="18"/>
  <c r="P94" i="18"/>
  <c r="P95" i="18"/>
  <c r="P96" i="18"/>
  <c r="P97" i="18"/>
  <c r="P98" i="18"/>
  <c r="P99" i="18"/>
  <c r="P100" i="18"/>
  <c r="P101" i="18"/>
  <c r="P102" i="18"/>
  <c r="P103" i="18"/>
  <c r="P110" i="18"/>
  <c r="P111" i="18"/>
  <c r="P112" i="18"/>
  <c r="P113" i="18"/>
  <c r="P114" i="18"/>
  <c r="P115" i="18"/>
  <c r="P116" i="18"/>
  <c r="P117" i="18"/>
  <c r="P118" i="18"/>
  <c r="P119" i="18"/>
  <c r="P120" i="18"/>
  <c r="P121" i="18"/>
  <c r="P122" i="18"/>
  <c r="O66" i="18"/>
  <c r="O67" i="18"/>
  <c r="O68" i="18"/>
  <c r="O69" i="18"/>
  <c r="O70" i="18"/>
  <c r="O71" i="18"/>
  <c r="O80" i="18"/>
  <c r="O85" i="18"/>
  <c r="O86" i="18"/>
  <c r="O87" i="18"/>
  <c r="O88" i="18"/>
  <c r="O89" i="18"/>
  <c r="O90" i="18"/>
  <c r="O91" i="18"/>
  <c r="O92" i="18"/>
  <c r="O93" i="18"/>
  <c r="O94" i="18"/>
  <c r="O95" i="18"/>
  <c r="O96" i="18"/>
  <c r="O97" i="18"/>
  <c r="O98" i="18"/>
  <c r="O99" i="18"/>
  <c r="O100" i="18"/>
  <c r="O101" i="18"/>
  <c r="O102" i="18"/>
  <c r="O103" i="18"/>
  <c r="O110" i="18"/>
  <c r="O111" i="18"/>
  <c r="O112" i="18"/>
  <c r="O113" i="18"/>
  <c r="O114" i="18"/>
  <c r="O115" i="18"/>
  <c r="O116" i="18"/>
  <c r="O117" i="18"/>
  <c r="O118" i="18"/>
  <c r="O119" i="18"/>
  <c r="O120" i="18"/>
  <c r="O121" i="18"/>
  <c r="O122" i="18"/>
  <c r="N66" i="18"/>
  <c r="N67" i="18"/>
  <c r="N68" i="18"/>
  <c r="N69" i="18"/>
  <c r="N70" i="18"/>
  <c r="N71" i="18"/>
  <c r="N80" i="18"/>
  <c r="N85" i="18"/>
  <c r="N86" i="18"/>
  <c r="N87" i="18"/>
  <c r="N88" i="18"/>
  <c r="N89" i="18"/>
  <c r="N90" i="18"/>
  <c r="N91" i="18"/>
  <c r="N92" i="18"/>
  <c r="N93" i="18"/>
  <c r="N94" i="18"/>
  <c r="N95" i="18"/>
  <c r="N96" i="18"/>
  <c r="N97" i="18"/>
  <c r="N98" i="18"/>
  <c r="N99" i="18"/>
  <c r="N100" i="18"/>
  <c r="N101" i="18"/>
  <c r="N102" i="18"/>
  <c r="N103" i="18"/>
  <c r="N110" i="18"/>
  <c r="N111" i="18"/>
  <c r="N112" i="18"/>
  <c r="N113" i="18"/>
  <c r="N114" i="18"/>
  <c r="N115" i="18"/>
  <c r="N116" i="18"/>
  <c r="N117" i="18"/>
  <c r="N118" i="18"/>
  <c r="N119" i="18"/>
  <c r="N120" i="18"/>
  <c r="N121" i="18"/>
  <c r="N122" i="18"/>
  <c r="M66" i="18"/>
  <c r="M67" i="18"/>
  <c r="M68" i="18"/>
  <c r="M69" i="18"/>
  <c r="M70" i="18"/>
  <c r="M71" i="18"/>
  <c r="M80" i="18"/>
  <c r="M85" i="18"/>
  <c r="M86" i="18"/>
  <c r="M87" i="18"/>
  <c r="M88" i="18"/>
  <c r="M89" i="18"/>
  <c r="M90" i="18"/>
  <c r="M91" i="18"/>
  <c r="M92" i="18"/>
  <c r="M93" i="18"/>
  <c r="M94" i="18"/>
  <c r="M95" i="18"/>
  <c r="M96" i="18"/>
  <c r="M97" i="18"/>
  <c r="M98" i="18"/>
  <c r="M99" i="18"/>
  <c r="M100" i="18"/>
  <c r="M101" i="18"/>
  <c r="M102" i="18"/>
  <c r="M103" i="18"/>
  <c r="M110" i="18"/>
  <c r="M111" i="18"/>
  <c r="M112" i="18"/>
  <c r="M113" i="18"/>
  <c r="M114" i="18"/>
  <c r="M121" i="18"/>
  <c r="M122" i="18"/>
  <c r="L66" i="18"/>
  <c r="L67" i="18"/>
  <c r="L68" i="18"/>
  <c r="L69" i="18"/>
  <c r="L70" i="18"/>
  <c r="L71" i="18"/>
  <c r="L80" i="18"/>
  <c r="L85" i="18"/>
  <c r="L86" i="18"/>
  <c r="L87" i="18"/>
  <c r="L88" i="18"/>
  <c r="L89" i="18"/>
  <c r="L90" i="18"/>
  <c r="L91" i="18"/>
  <c r="L92" i="18"/>
  <c r="L93" i="18"/>
  <c r="L94" i="18"/>
  <c r="L95" i="18"/>
  <c r="L96" i="18"/>
  <c r="L97" i="18"/>
  <c r="L98" i="18"/>
  <c r="L99" i="18"/>
  <c r="L100" i="18"/>
  <c r="L101" i="18"/>
  <c r="L102" i="18"/>
  <c r="L103" i="18"/>
  <c r="L110" i="18"/>
  <c r="L111" i="18"/>
  <c r="L112" i="18"/>
  <c r="L113" i="18"/>
  <c r="L114" i="18"/>
  <c r="L121" i="18"/>
  <c r="L122" i="18"/>
  <c r="K66" i="18"/>
  <c r="K67" i="18"/>
  <c r="K68" i="18"/>
  <c r="K69" i="18"/>
  <c r="K70" i="18"/>
  <c r="K71" i="18"/>
  <c r="K80" i="18"/>
  <c r="K85" i="18"/>
  <c r="K86" i="18"/>
  <c r="K87" i="18"/>
  <c r="K88" i="18"/>
  <c r="K89" i="18"/>
  <c r="K90" i="18"/>
  <c r="K91" i="18"/>
  <c r="K92" i="18"/>
  <c r="K93" i="18"/>
  <c r="K94" i="18"/>
  <c r="K95" i="18"/>
  <c r="K96" i="18"/>
  <c r="K97" i="18"/>
  <c r="K98" i="18"/>
  <c r="K99" i="18"/>
  <c r="K100" i="18"/>
  <c r="K101" i="18"/>
  <c r="K102" i="18"/>
  <c r="K103" i="18"/>
  <c r="K110" i="18"/>
  <c r="K111" i="18"/>
  <c r="K112" i="18"/>
  <c r="K113" i="18"/>
  <c r="K114" i="18"/>
  <c r="K115" i="18"/>
  <c r="K116" i="18"/>
  <c r="K117" i="18"/>
  <c r="K118" i="18"/>
  <c r="K119" i="18"/>
  <c r="K120" i="18"/>
  <c r="K121" i="18"/>
  <c r="K122" i="18"/>
  <c r="J66" i="18"/>
  <c r="J67" i="18"/>
  <c r="J68" i="18"/>
  <c r="J69" i="18"/>
  <c r="J70" i="18"/>
  <c r="J71" i="18"/>
  <c r="J80" i="18"/>
  <c r="J85" i="18"/>
  <c r="J86" i="18"/>
  <c r="J87" i="18"/>
  <c r="J88" i="18"/>
  <c r="J89" i="18"/>
  <c r="J90" i="18"/>
  <c r="J91" i="18"/>
  <c r="J92" i="18"/>
  <c r="J93" i="18"/>
  <c r="J94" i="18"/>
  <c r="J95" i="18"/>
  <c r="J96" i="18"/>
  <c r="J97" i="18"/>
  <c r="J98" i="18"/>
  <c r="J99" i="18"/>
  <c r="J100" i="18"/>
  <c r="J101" i="18"/>
  <c r="J102" i="18"/>
  <c r="J103" i="18"/>
  <c r="J110" i="18"/>
  <c r="J111" i="18"/>
  <c r="J112" i="18"/>
  <c r="J113" i="18"/>
  <c r="J114" i="18"/>
  <c r="J121" i="18"/>
  <c r="J122" i="18"/>
  <c r="I66" i="18"/>
  <c r="I67" i="18"/>
  <c r="I68" i="18"/>
  <c r="I69" i="18"/>
  <c r="I70" i="18"/>
  <c r="I71" i="18"/>
  <c r="I72" i="18"/>
  <c r="I73" i="18"/>
  <c r="I74" i="18"/>
  <c r="I75" i="18"/>
  <c r="I76" i="18"/>
  <c r="I77" i="18"/>
  <c r="I78" i="18"/>
  <c r="I79" i="18"/>
  <c r="I80" i="18"/>
  <c r="I81" i="18"/>
  <c r="I82" i="18"/>
  <c r="I83" i="18"/>
  <c r="I84" i="18"/>
  <c r="I85" i="18"/>
  <c r="I86" i="18"/>
  <c r="I87" i="18"/>
  <c r="I88" i="18"/>
  <c r="I89" i="18"/>
  <c r="I90" i="18"/>
  <c r="I91" i="18"/>
  <c r="I92" i="18"/>
  <c r="I93" i="18"/>
  <c r="I94" i="18"/>
  <c r="I95" i="18"/>
  <c r="I96" i="18"/>
  <c r="I97" i="18"/>
  <c r="I98" i="18"/>
  <c r="I99" i="18"/>
  <c r="I100" i="18"/>
  <c r="I101" i="18"/>
  <c r="I102" i="18"/>
  <c r="I103" i="18"/>
  <c r="I110" i="18"/>
  <c r="I111" i="18"/>
  <c r="I112" i="18"/>
  <c r="I113" i="18"/>
  <c r="I114" i="18"/>
  <c r="I115" i="18"/>
  <c r="I116" i="18"/>
  <c r="I117" i="18"/>
  <c r="I118" i="18"/>
  <c r="I119" i="18"/>
  <c r="I120" i="18"/>
  <c r="I121" i="18"/>
  <c r="I122" i="18"/>
  <c r="H66" i="18"/>
  <c r="H67" i="18"/>
  <c r="H68" i="18"/>
  <c r="H69" i="18"/>
  <c r="H70" i="18"/>
  <c r="H71" i="18"/>
  <c r="H72" i="18"/>
  <c r="H73" i="18"/>
  <c r="H74" i="18"/>
  <c r="H75" i="18"/>
  <c r="H76" i="18"/>
  <c r="H77" i="18"/>
  <c r="H78" i="18"/>
  <c r="H79" i="18"/>
  <c r="H80" i="18"/>
  <c r="H81" i="18"/>
  <c r="H82" i="18"/>
  <c r="H83" i="18"/>
  <c r="H84" i="18"/>
  <c r="H85" i="18"/>
  <c r="H86" i="18"/>
  <c r="H87" i="18"/>
  <c r="H88" i="18"/>
  <c r="H89" i="18"/>
  <c r="H90" i="18"/>
  <c r="H91" i="18"/>
  <c r="H92" i="18"/>
  <c r="H93" i="18"/>
  <c r="H94" i="18"/>
  <c r="H95" i="18"/>
  <c r="H96" i="18"/>
  <c r="H97" i="18"/>
  <c r="H98" i="18"/>
  <c r="H99" i="18"/>
  <c r="H100" i="18"/>
  <c r="H101" i="18"/>
  <c r="H102" i="18"/>
  <c r="H103" i="18"/>
  <c r="H110" i="18"/>
  <c r="H111" i="18"/>
  <c r="H112" i="18"/>
  <c r="H113" i="18"/>
  <c r="H114" i="18"/>
  <c r="H115" i="18"/>
  <c r="H116" i="18"/>
  <c r="H117" i="18"/>
  <c r="H118" i="18"/>
  <c r="H119" i="18"/>
  <c r="H120" i="18"/>
  <c r="H121" i="18"/>
  <c r="H122" i="18"/>
  <c r="G67" i="18"/>
  <c r="G68" i="18"/>
  <c r="G69" i="18"/>
  <c r="G70" i="18"/>
  <c r="G71" i="18"/>
  <c r="G72" i="18"/>
  <c r="G73" i="18"/>
  <c r="G74" i="18"/>
  <c r="G75" i="18"/>
  <c r="G76" i="18"/>
  <c r="G77" i="18"/>
  <c r="G78" i="18"/>
  <c r="G79" i="18"/>
  <c r="G80" i="18"/>
  <c r="G81" i="18"/>
  <c r="G82" i="18"/>
  <c r="G83" i="18"/>
  <c r="G84" i="18"/>
  <c r="G85" i="18"/>
  <c r="G86" i="18"/>
  <c r="G87" i="18"/>
  <c r="G88" i="18"/>
  <c r="G89" i="18"/>
  <c r="G90" i="18"/>
  <c r="G91" i="18"/>
  <c r="G92" i="18"/>
  <c r="G93" i="18"/>
  <c r="G94" i="18"/>
  <c r="G95" i="18"/>
  <c r="G96" i="18"/>
  <c r="G97" i="18"/>
  <c r="G98" i="18"/>
  <c r="G99" i="18"/>
  <c r="G100" i="18"/>
  <c r="G101" i="18"/>
  <c r="G102" i="18"/>
  <c r="G103" i="18"/>
  <c r="G110" i="18"/>
  <c r="G111" i="18"/>
  <c r="G112" i="18"/>
  <c r="G113" i="18"/>
  <c r="G114" i="18"/>
  <c r="G115" i="18"/>
  <c r="G116" i="18"/>
  <c r="G117" i="18"/>
  <c r="G118" i="18"/>
  <c r="G119" i="18"/>
  <c r="G120" i="18"/>
  <c r="G121" i="18"/>
  <c r="G122" i="18"/>
  <c r="E122" i="18"/>
  <c r="D122" i="18"/>
  <c r="C122" i="18"/>
  <c r="B122" i="18"/>
  <c r="A122" i="18"/>
  <c r="E121" i="18"/>
  <c r="D121" i="18"/>
  <c r="C121" i="18"/>
  <c r="B121" i="18"/>
  <c r="A121" i="18"/>
  <c r="E120" i="18"/>
  <c r="D120" i="18"/>
  <c r="C120" i="18"/>
  <c r="B120" i="18"/>
  <c r="A120" i="18"/>
  <c r="E119" i="18"/>
  <c r="D119" i="18"/>
  <c r="C119" i="18"/>
  <c r="B119" i="18"/>
  <c r="A119" i="18"/>
  <c r="E118" i="18"/>
  <c r="D118" i="18"/>
  <c r="C118" i="18"/>
  <c r="B118" i="18"/>
  <c r="A118" i="18"/>
  <c r="E117" i="18"/>
  <c r="D117" i="18"/>
  <c r="C117" i="18"/>
  <c r="B117" i="18"/>
  <c r="A117" i="18"/>
  <c r="E116" i="18"/>
  <c r="D116" i="18"/>
  <c r="C116" i="18"/>
  <c r="B116" i="18"/>
  <c r="A116" i="18"/>
  <c r="E115" i="18"/>
  <c r="D115" i="18"/>
  <c r="C115" i="18"/>
  <c r="B115" i="18"/>
  <c r="A115" i="18"/>
  <c r="E114" i="18"/>
  <c r="D114" i="18"/>
  <c r="C114" i="18"/>
  <c r="B114" i="18"/>
  <c r="A114" i="18"/>
  <c r="E113" i="18"/>
  <c r="D113" i="18"/>
  <c r="C113" i="18"/>
  <c r="B113" i="18"/>
  <c r="A113" i="18"/>
  <c r="E112" i="18"/>
  <c r="D112" i="18"/>
  <c r="C112" i="18"/>
  <c r="B112" i="18"/>
  <c r="A112" i="18"/>
  <c r="E111" i="18"/>
  <c r="D111" i="18"/>
  <c r="C111" i="18"/>
  <c r="B111" i="18"/>
  <c r="A111" i="18"/>
  <c r="E110" i="18"/>
  <c r="D110" i="18"/>
  <c r="C110" i="18"/>
  <c r="B110" i="18"/>
  <c r="A110" i="18"/>
  <c r="E109" i="18"/>
  <c r="D109" i="18"/>
  <c r="C109" i="18"/>
  <c r="B109" i="18"/>
  <c r="A109" i="18"/>
  <c r="E108" i="18"/>
  <c r="D108" i="18"/>
  <c r="C108" i="18"/>
  <c r="B108" i="18"/>
  <c r="A108" i="18"/>
  <c r="E107" i="18"/>
  <c r="D107" i="18"/>
  <c r="C107" i="18"/>
  <c r="B107" i="18"/>
  <c r="A107" i="18"/>
  <c r="E106" i="18"/>
  <c r="D106" i="18"/>
  <c r="C106" i="18"/>
  <c r="B106" i="18"/>
  <c r="A106" i="18"/>
  <c r="E105" i="18"/>
  <c r="D105" i="18"/>
  <c r="C105" i="18"/>
  <c r="B105" i="18"/>
  <c r="A105" i="18"/>
  <c r="E104" i="18"/>
  <c r="D104" i="18"/>
  <c r="C104" i="18"/>
  <c r="B104" i="18"/>
  <c r="A104" i="18"/>
  <c r="E103" i="18"/>
  <c r="D103" i="18"/>
  <c r="C103" i="18"/>
  <c r="B103" i="18"/>
  <c r="A103" i="18"/>
  <c r="E102" i="18"/>
  <c r="D102" i="18"/>
  <c r="C102" i="18"/>
  <c r="B102" i="18"/>
  <c r="A102" i="18"/>
  <c r="E101" i="18"/>
  <c r="D101" i="18"/>
  <c r="C101" i="18"/>
  <c r="B101" i="18"/>
  <c r="A101" i="18"/>
  <c r="E100" i="18"/>
  <c r="D100" i="18"/>
  <c r="C100" i="18"/>
  <c r="B100" i="18"/>
  <c r="A100" i="18"/>
  <c r="E99" i="18"/>
  <c r="D99" i="18"/>
  <c r="C99" i="18"/>
  <c r="B99" i="18"/>
  <c r="A99" i="18"/>
  <c r="E98" i="18"/>
  <c r="D98" i="18"/>
  <c r="C98" i="18"/>
  <c r="B98" i="18"/>
  <c r="A98" i="18"/>
  <c r="E97" i="18"/>
  <c r="D97" i="18"/>
  <c r="C97" i="18"/>
  <c r="B97" i="18"/>
  <c r="A97" i="18"/>
  <c r="E96" i="18"/>
  <c r="D96" i="18"/>
  <c r="C96" i="18"/>
  <c r="B96" i="18"/>
  <c r="A96" i="18"/>
  <c r="E95" i="18"/>
  <c r="D95" i="18"/>
  <c r="C95" i="18"/>
  <c r="B95" i="18"/>
  <c r="A95" i="18"/>
  <c r="E94" i="18"/>
  <c r="D94" i="18"/>
  <c r="C94" i="18"/>
  <c r="B94" i="18"/>
  <c r="A94" i="18"/>
  <c r="E93" i="18"/>
  <c r="D93" i="18"/>
  <c r="C93" i="18"/>
  <c r="B93" i="18"/>
  <c r="A93" i="18"/>
  <c r="E92" i="18"/>
  <c r="D92" i="18"/>
  <c r="C92" i="18"/>
  <c r="B92" i="18"/>
  <c r="A92" i="18"/>
  <c r="E91" i="18"/>
  <c r="D91" i="18"/>
  <c r="C91" i="18"/>
  <c r="B91" i="18"/>
  <c r="A91" i="18"/>
  <c r="E90" i="18"/>
  <c r="D90" i="18"/>
  <c r="C90" i="18"/>
  <c r="B90" i="18"/>
  <c r="A90" i="18"/>
  <c r="E89" i="18"/>
  <c r="D89" i="18"/>
  <c r="C89" i="18"/>
  <c r="B89" i="18"/>
  <c r="A89" i="18"/>
  <c r="E88" i="18"/>
  <c r="D88" i="18"/>
  <c r="C88" i="18"/>
  <c r="B88" i="18"/>
  <c r="A88" i="18"/>
  <c r="E87" i="18"/>
  <c r="D87" i="18"/>
  <c r="C87" i="18"/>
  <c r="B87" i="18"/>
  <c r="A87" i="18"/>
  <c r="E86" i="18"/>
  <c r="D86" i="18"/>
  <c r="C86" i="18"/>
  <c r="B86" i="18"/>
  <c r="A86" i="18"/>
  <c r="E85" i="18"/>
  <c r="D85" i="18"/>
  <c r="C85" i="18"/>
  <c r="B85" i="18"/>
  <c r="A85" i="18"/>
  <c r="E84" i="18"/>
  <c r="D84" i="18"/>
  <c r="C84" i="18"/>
  <c r="B84" i="18"/>
  <c r="A84" i="18"/>
  <c r="E83" i="18"/>
  <c r="D83" i="18"/>
  <c r="C83" i="18"/>
  <c r="B83" i="18"/>
  <c r="A83" i="18"/>
  <c r="E82" i="18"/>
  <c r="D82" i="18"/>
  <c r="C82" i="18"/>
  <c r="B82" i="18"/>
  <c r="A82" i="18"/>
  <c r="E81" i="18"/>
  <c r="D81" i="18"/>
  <c r="C81" i="18"/>
  <c r="B81" i="18"/>
  <c r="A81" i="18"/>
  <c r="E80" i="18"/>
  <c r="D80" i="18"/>
  <c r="C80" i="18"/>
  <c r="B80" i="18"/>
  <c r="A80" i="18"/>
  <c r="E79" i="18"/>
  <c r="D79" i="18"/>
  <c r="C79" i="18"/>
  <c r="B79" i="18"/>
  <c r="A79" i="18"/>
  <c r="E78" i="18"/>
  <c r="D78" i="18"/>
  <c r="C78" i="18"/>
  <c r="B78" i="18"/>
  <c r="A78" i="18"/>
  <c r="E77" i="18"/>
  <c r="D77" i="18"/>
  <c r="C77" i="18"/>
  <c r="B77" i="18"/>
  <c r="A77" i="18"/>
  <c r="E76" i="18"/>
  <c r="D76" i="18"/>
  <c r="C76" i="18"/>
  <c r="B76" i="18"/>
  <c r="A76" i="18"/>
  <c r="E75" i="18"/>
  <c r="D75" i="18"/>
  <c r="C75" i="18"/>
  <c r="B75" i="18"/>
  <c r="A75" i="18"/>
  <c r="E74" i="18"/>
  <c r="D74" i="18"/>
  <c r="C74" i="18"/>
  <c r="B74" i="18"/>
  <c r="A74" i="18"/>
  <c r="E73" i="18"/>
  <c r="D73" i="18"/>
  <c r="C73" i="18"/>
  <c r="B73" i="18"/>
  <c r="A73" i="18"/>
  <c r="E72" i="18"/>
  <c r="D72" i="18"/>
  <c r="C72" i="18"/>
  <c r="B72" i="18"/>
  <c r="A72" i="18"/>
  <c r="E71" i="18"/>
  <c r="D71" i="18"/>
  <c r="C71" i="18"/>
  <c r="B71" i="18"/>
  <c r="A71" i="18"/>
  <c r="E70" i="18"/>
  <c r="D70" i="18"/>
  <c r="C70" i="18"/>
  <c r="B70" i="18"/>
  <c r="A70" i="18"/>
  <c r="E69" i="18"/>
  <c r="D69" i="18"/>
  <c r="C69" i="18"/>
  <c r="B69" i="18"/>
  <c r="A69" i="18"/>
  <c r="E68" i="18"/>
  <c r="D68" i="18"/>
  <c r="C68" i="18"/>
  <c r="B68" i="18"/>
  <c r="A68" i="18"/>
  <c r="E67" i="18"/>
  <c r="D67" i="18"/>
  <c r="C67" i="18"/>
  <c r="B67" i="18"/>
  <c r="A67" i="18"/>
  <c r="E66" i="18"/>
  <c r="D66" i="18"/>
  <c r="C66" i="18"/>
  <c r="B66" i="18"/>
  <c r="A66" i="18"/>
  <c r="J40" i="13"/>
  <c r="D2" i="17" s="1"/>
  <c r="K40" i="13"/>
  <c r="E2" i="17" s="1"/>
  <c r="L40" i="13"/>
  <c r="F2" i="17" s="1"/>
  <c r="M40" i="13"/>
  <c r="G2" i="17"/>
  <c r="N40" i="13"/>
  <c r="H2" i="17" s="1"/>
  <c r="O40" i="13"/>
  <c r="I2" i="17" s="1"/>
  <c r="P40" i="13"/>
  <c r="J2" i="17" s="1"/>
  <c r="Q40" i="13"/>
  <c r="K2" i="17" s="1"/>
  <c r="R40" i="13"/>
  <c r="L2" i="17" s="1"/>
  <c r="S40" i="13"/>
  <c r="M2" i="17" s="1"/>
  <c r="T40" i="13"/>
  <c r="N2" i="17" s="1"/>
  <c r="U40" i="13"/>
  <c r="O2" i="17" s="1"/>
  <c r="V40" i="13"/>
  <c r="P2" i="17" s="1"/>
  <c r="W40" i="13"/>
  <c r="Q2" i="17" s="1"/>
  <c r="X40" i="13"/>
  <c r="R2" i="17" s="1"/>
  <c r="Y40" i="13"/>
  <c r="S2" i="17" s="1"/>
  <c r="Z40" i="13"/>
  <c r="T2" i="17" s="1"/>
  <c r="AA40" i="13"/>
  <c r="U2" i="17" s="1"/>
  <c r="AB40" i="13"/>
  <c r="V2" i="17" s="1"/>
  <c r="AC40" i="13"/>
  <c r="W2" i="17" s="1"/>
  <c r="AD40" i="13"/>
  <c r="X2" i="17" s="1"/>
  <c r="AE40" i="13"/>
  <c r="Y2" i="17" s="1"/>
  <c r="AF40" i="13"/>
  <c r="Z2" i="17" s="1"/>
  <c r="AG40" i="13"/>
  <c r="AA2" i="17" s="1"/>
  <c r="AH40" i="13"/>
  <c r="AB2" i="17" s="1"/>
  <c r="AI40" i="13"/>
  <c r="AC2" i="17" s="1"/>
  <c r="AJ40" i="13"/>
  <c r="AD2" i="17" s="1"/>
  <c r="AK40" i="13"/>
  <c r="AE2" i="17"/>
  <c r="AL40" i="13"/>
  <c r="AF2" i="17" s="1"/>
  <c r="AM40" i="13"/>
  <c r="AG2" i="17" s="1"/>
  <c r="AN40" i="13"/>
  <c r="AH2" i="17" s="1"/>
  <c r="AO40" i="13"/>
  <c r="AI2" i="17" s="1"/>
  <c r="AP40" i="13"/>
  <c r="AJ2" i="17" s="1"/>
  <c r="AQ40" i="13"/>
  <c r="AK2" i="17" s="1"/>
  <c r="AR40" i="13"/>
  <c r="AL2" i="17" s="1"/>
  <c r="AS40" i="13"/>
  <c r="AM2" i="17"/>
  <c r="AT40" i="13"/>
  <c r="AN2" i="17" s="1"/>
  <c r="AU40" i="13"/>
  <c r="AO2" i="17" s="1"/>
  <c r="AV40" i="13"/>
  <c r="AP2" i="17" s="1"/>
  <c r="AW40" i="13"/>
  <c r="AQ2" i="17" s="1"/>
  <c r="AX40" i="13"/>
  <c r="AR2" i="17" s="1"/>
  <c r="AY40" i="13"/>
  <c r="AS2" i="17" s="1"/>
  <c r="J42" i="13"/>
  <c r="J43" i="13"/>
  <c r="J44" i="13"/>
  <c r="J45" i="13"/>
  <c r="J46" i="13"/>
  <c r="J47" i="13"/>
  <c r="J48" i="13"/>
  <c r="J49" i="13"/>
  <c r="J50" i="13"/>
  <c r="J51" i="13"/>
  <c r="J52" i="13"/>
  <c r="J53" i="13"/>
  <c r="J54" i="13"/>
  <c r="J55" i="13"/>
  <c r="J56" i="13"/>
  <c r="J57" i="13"/>
  <c r="J58" i="13"/>
  <c r="J59" i="13"/>
  <c r="J60" i="13"/>
  <c r="J62" i="13"/>
  <c r="J63" i="13"/>
  <c r="J64" i="13"/>
  <c r="J65" i="13"/>
  <c r="J66" i="13"/>
  <c r="J67" i="13"/>
  <c r="J68" i="13"/>
  <c r="J69" i="13"/>
  <c r="J70" i="13"/>
  <c r="J71" i="13"/>
  <c r="J72" i="13"/>
  <c r="J73" i="13"/>
  <c r="J74" i="13"/>
  <c r="J75" i="13"/>
  <c r="J76" i="13"/>
  <c r="J77" i="13"/>
  <c r="J78" i="13"/>
  <c r="K42" i="13"/>
  <c r="K43" i="13"/>
  <c r="K44" i="13"/>
  <c r="K45" i="13"/>
  <c r="K46" i="13"/>
  <c r="K47" i="13"/>
  <c r="K48" i="13"/>
  <c r="K49" i="13"/>
  <c r="K50" i="13"/>
  <c r="K51" i="13"/>
  <c r="K52" i="13"/>
  <c r="K53" i="13"/>
  <c r="K54" i="13"/>
  <c r="K55" i="13"/>
  <c r="K56" i="13"/>
  <c r="K57" i="13"/>
  <c r="K58" i="13"/>
  <c r="K59" i="13"/>
  <c r="K60" i="13"/>
  <c r="K62" i="13"/>
  <c r="K63" i="13"/>
  <c r="K64" i="13"/>
  <c r="K65" i="13"/>
  <c r="K66" i="13"/>
  <c r="K67" i="13"/>
  <c r="K68" i="13"/>
  <c r="K69" i="13"/>
  <c r="K70" i="13"/>
  <c r="K71" i="13"/>
  <c r="K72" i="13"/>
  <c r="K73" i="13"/>
  <c r="K74" i="13"/>
  <c r="K75" i="13"/>
  <c r="K76" i="13"/>
  <c r="K77" i="13"/>
  <c r="K78" i="13"/>
  <c r="L42" i="13"/>
  <c r="L43" i="13"/>
  <c r="L44" i="13"/>
  <c r="L45" i="13"/>
  <c r="L46" i="13"/>
  <c r="L47" i="13"/>
  <c r="L48" i="13"/>
  <c r="L49" i="13"/>
  <c r="L50" i="13"/>
  <c r="L51" i="13"/>
  <c r="L52" i="13"/>
  <c r="L53" i="13"/>
  <c r="L54" i="13"/>
  <c r="L55" i="13"/>
  <c r="L56" i="13"/>
  <c r="L57" i="13"/>
  <c r="L58" i="13"/>
  <c r="L59" i="13"/>
  <c r="L60" i="13"/>
  <c r="L62" i="13"/>
  <c r="L63" i="13"/>
  <c r="L64" i="13"/>
  <c r="L65" i="13"/>
  <c r="L66" i="13"/>
  <c r="L67" i="13"/>
  <c r="L68" i="13"/>
  <c r="L69" i="13"/>
  <c r="L70" i="13"/>
  <c r="L71" i="13"/>
  <c r="L72" i="13"/>
  <c r="L73" i="13"/>
  <c r="L74" i="13"/>
  <c r="L75" i="13"/>
  <c r="L76" i="13"/>
  <c r="L77" i="13"/>
  <c r="L78" i="13"/>
  <c r="M42" i="13"/>
  <c r="M43" i="13"/>
  <c r="M44" i="13"/>
  <c r="M45" i="13"/>
  <c r="M46" i="13"/>
  <c r="M47" i="13"/>
  <c r="M48" i="13"/>
  <c r="M49" i="13"/>
  <c r="M50" i="13"/>
  <c r="M51" i="13"/>
  <c r="M52" i="13"/>
  <c r="M53" i="13"/>
  <c r="M54" i="13"/>
  <c r="M55" i="13"/>
  <c r="M56" i="13"/>
  <c r="M57" i="13"/>
  <c r="M58" i="13"/>
  <c r="M59" i="13"/>
  <c r="M60" i="13"/>
  <c r="M62" i="13"/>
  <c r="M63" i="13"/>
  <c r="M64" i="13"/>
  <c r="M65" i="13"/>
  <c r="M66" i="13"/>
  <c r="M67" i="13"/>
  <c r="M68" i="13"/>
  <c r="M69" i="13"/>
  <c r="M70" i="13"/>
  <c r="M71" i="13"/>
  <c r="M72" i="13"/>
  <c r="M73" i="13"/>
  <c r="M74" i="13"/>
  <c r="M75" i="13"/>
  <c r="M76" i="13"/>
  <c r="M77" i="13"/>
  <c r="M78" i="13"/>
  <c r="N42" i="13"/>
  <c r="N43" i="13"/>
  <c r="N44" i="13"/>
  <c r="N45" i="13"/>
  <c r="N46" i="13"/>
  <c r="N47" i="13"/>
  <c r="N48" i="13"/>
  <c r="N49" i="13"/>
  <c r="N50" i="13"/>
  <c r="N51" i="13"/>
  <c r="N52" i="13"/>
  <c r="N53" i="13"/>
  <c r="N54" i="13"/>
  <c r="N55" i="13"/>
  <c r="N56" i="13"/>
  <c r="N57" i="13"/>
  <c r="N58" i="13"/>
  <c r="N59" i="13"/>
  <c r="N60" i="13"/>
  <c r="N62" i="13"/>
  <c r="N63" i="13"/>
  <c r="N64" i="13"/>
  <c r="N65" i="13"/>
  <c r="N66" i="13"/>
  <c r="N67" i="13"/>
  <c r="N68" i="13"/>
  <c r="N69" i="13"/>
  <c r="N70" i="13"/>
  <c r="N71" i="13"/>
  <c r="N72" i="13"/>
  <c r="N73" i="13"/>
  <c r="N74" i="13"/>
  <c r="N75" i="13"/>
  <c r="N76" i="13"/>
  <c r="N77" i="13"/>
  <c r="N78" i="13"/>
  <c r="O42" i="13"/>
  <c r="O43" i="13"/>
  <c r="O44" i="13"/>
  <c r="O45" i="13"/>
  <c r="O46" i="13"/>
  <c r="O47" i="13"/>
  <c r="O48" i="13"/>
  <c r="O49" i="13"/>
  <c r="O50" i="13"/>
  <c r="O51" i="13"/>
  <c r="O52" i="13"/>
  <c r="O53" i="13"/>
  <c r="O54" i="13"/>
  <c r="O55" i="13"/>
  <c r="O56" i="13"/>
  <c r="O57" i="13"/>
  <c r="O58" i="13"/>
  <c r="O59" i="13"/>
  <c r="O60" i="13"/>
  <c r="O62" i="13"/>
  <c r="O63" i="13"/>
  <c r="O64" i="13"/>
  <c r="O65" i="13"/>
  <c r="O66" i="13"/>
  <c r="O67" i="13"/>
  <c r="O68" i="13"/>
  <c r="O69" i="13"/>
  <c r="O70" i="13"/>
  <c r="O71" i="13"/>
  <c r="O72" i="13"/>
  <c r="O73" i="13"/>
  <c r="O74" i="13"/>
  <c r="O75" i="13"/>
  <c r="O76" i="13"/>
  <c r="O77" i="13"/>
  <c r="O78" i="13"/>
  <c r="P42" i="13"/>
  <c r="P43" i="13"/>
  <c r="P44" i="13"/>
  <c r="P45" i="13"/>
  <c r="P46" i="13"/>
  <c r="P47" i="13"/>
  <c r="P48" i="13"/>
  <c r="P49" i="13"/>
  <c r="P50" i="13"/>
  <c r="P51" i="13"/>
  <c r="P52" i="13"/>
  <c r="P53" i="13"/>
  <c r="P54" i="13"/>
  <c r="P55" i="13"/>
  <c r="P56" i="13"/>
  <c r="P57" i="13"/>
  <c r="P58" i="13"/>
  <c r="P59" i="13"/>
  <c r="P60" i="13"/>
  <c r="P62" i="13"/>
  <c r="P63" i="13"/>
  <c r="P64" i="13"/>
  <c r="P65" i="13"/>
  <c r="P66" i="13"/>
  <c r="P67" i="13"/>
  <c r="P68" i="13"/>
  <c r="P69" i="13"/>
  <c r="P70" i="13"/>
  <c r="P71" i="13"/>
  <c r="P72" i="13"/>
  <c r="P73" i="13"/>
  <c r="P74" i="13"/>
  <c r="P75" i="13"/>
  <c r="P76" i="13"/>
  <c r="P77" i="13"/>
  <c r="P78" i="13"/>
  <c r="Q42" i="13"/>
  <c r="Q43" i="13"/>
  <c r="Q44" i="13"/>
  <c r="Q45" i="13"/>
  <c r="Q46" i="13"/>
  <c r="Q47" i="13"/>
  <c r="Q48" i="13"/>
  <c r="Q49" i="13"/>
  <c r="Q50" i="13"/>
  <c r="Q51" i="13"/>
  <c r="Q52" i="13"/>
  <c r="Q53" i="13"/>
  <c r="Q54" i="13"/>
  <c r="Q55" i="13"/>
  <c r="Q56" i="13"/>
  <c r="Q57" i="13"/>
  <c r="Q58" i="13"/>
  <c r="Q59" i="13"/>
  <c r="Q60" i="13"/>
  <c r="Q62" i="13"/>
  <c r="Q63" i="13"/>
  <c r="Q64" i="13"/>
  <c r="Q65" i="13"/>
  <c r="Q66" i="13"/>
  <c r="Q67" i="13"/>
  <c r="Q68" i="13"/>
  <c r="Q69" i="13"/>
  <c r="Q70" i="13"/>
  <c r="Q71" i="13"/>
  <c r="Q72" i="13"/>
  <c r="Q73" i="13"/>
  <c r="Q74" i="13"/>
  <c r="Q75" i="13"/>
  <c r="Q76" i="13"/>
  <c r="Q77" i="13"/>
  <c r="Q78" i="13"/>
  <c r="R42" i="13"/>
  <c r="R43" i="13"/>
  <c r="R44" i="13"/>
  <c r="R45" i="13"/>
  <c r="R46" i="13"/>
  <c r="R47" i="13"/>
  <c r="R48" i="13"/>
  <c r="R49" i="13"/>
  <c r="R50" i="13"/>
  <c r="R51" i="13"/>
  <c r="R52" i="13"/>
  <c r="R53" i="13"/>
  <c r="R54" i="13"/>
  <c r="R55" i="13"/>
  <c r="R56" i="13"/>
  <c r="R57" i="13"/>
  <c r="R58" i="13"/>
  <c r="R59" i="13"/>
  <c r="R60" i="13"/>
  <c r="R62" i="13"/>
  <c r="R63" i="13"/>
  <c r="R64" i="13"/>
  <c r="R65" i="13"/>
  <c r="R66" i="13"/>
  <c r="R67" i="13"/>
  <c r="R68" i="13"/>
  <c r="R69" i="13"/>
  <c r="R70" i="13"/>
  <c r="R71" i="13"/>
  <c r="R72" i="13"/>
  <c r="R73" i="13"/>
  <c r="R74" i="13"/>
  <c r="R75" i="13"/>
  <c r="R76" i="13"/>
  <c r="R77" i="13"/>
  <c r="R78" i="13"/>
  <c r="S42" i="13"/>
  <c r="S43" i="13"/>
  <c r="S44" i="13"/>
  <c r="S45" i="13"/>
  <c r="S46" i="13"/>
  <c r="S47" i="13"/>
  <c r="S48" i="13"/>
  <c r="S49" i="13"/>
  <c r="S50" i="13"/>
  <c r="S51" i="13"/>
  <c r="S52" i="13"/>
  <c r="S53" i="13"/>
  <c r="S54" i="13"/>
  <c r="S55" i="13"/>
  <c r="S56" i="13"/>
  <c r="S57" i="13"/>
  <c r="S58" i="13"/>
  <c r="S59" i="13"/>
  <c r="S60" i="13"/>
  <c r="S62" i="13"/>
  <c r="S63" i="13"/>
  <c r="S64" i="13"/>
  <c r="S65" i="13"/>
  <c r="S66" i="13"/>
  <c r="S67" i="13"/>
  <c r="S68" i="13"/>
  <c r="S69" i="13"/>
  <c r="S70" i="13"/>
  <c r="S71" i="13"/>
  <c r="S72" i="13"/>
  <c r="S73" i="13"/>
  <c r="S74" i="13"/>
  <c r="S75" i="13"/>
  <c r="S76" i="13"/>
  <c r="S77" i="13"/>
  <c r="S78" i="13"/>
  <c r="T42" i="13"/>
  <c r="T43" i="13"/>
  <c r="T44" i="13"/>
  <c r="T45" i="13"/>
  <c r="T46" i="13"/>
  <c r="T47" i="13"/>
  <c r="T48" i="13"/>
  <c r="T49" i="13"/>
  <c r="T50" i="13"/>
  <c r="T51" i="13"/>
  <c r="T52" i="13"/>
  <c r="T53" i="13"/>
  <c r="T54" i="13"/>
  <c r="T55" i="13"/>
  <c r="T56" i="13"/>
  <c r="T57" i="13"/>
  <c r="T58" i="13"/>
  <c r="T59" i="13"/>
  <c r="T60" i="13"/>
  <c r="T62" i="13"/>
  <c r="T63" i="13"/>
  <c r="T64" i="13"/>
  <c r="T65" i="13"/>
  <c r="T66" i="13"/>
  <c r="T67" i="13"/>
  <c r="T68" i="13"/>
  <c r="T69" i="13"/>
  <c r="T70" i="13"/>
  <c r="T71" i="13"/>
  <c r="T72" i="13"/>
  <c r="T73" i="13"/>
  <c r="T74" i="13"/>
  <c r="T75" i="13"/>
  <c r="T76" i="13"/>
  <c r="T77" i="13"/>
  <c r="T78" i="13"/>
  <c r="U42" i="13"/>
  <c r="U43" i="13"/>
  <c r="U44" i="13"/>
  <c r="U45" i="13"/>
  <c r="U46" i="13"/>
  <c r="U47" i="13"/>
  <c r="U48" i="13"/>
  <c r="U49" i="13"/>
  <c r="U50" i="13"/>
  <c r="U51" i="13"/>
  <c r="U52" i="13"/>
  <c r="U53" i="13"/>
  <c r="U54" i="13"/>
  <c r="U55" i="13"/>
  <c r="U56" i="13"/>
  <c r="U57" i="13"/>
  <c r="U58" i="13"/>
  <c r="U59" i="13"/>
  <c r="U60" i="13"/>
  <c r="U62" i="13"/>
  <c r="U63" i="13"/>
  <c r="U64" i="13"/>
  <c r="U65" i="13"/>
  <c r="U66" i="13"/>
  <c r="U67" i="13"/>
  <c r="U68" i="13"/>
  <c r="U69" i="13"/>
  <c r="U70" i="13"/>
  <c r="U71" i="13"/>
  <c r="U72" i="13"/>
  <c r="U73" i="13"/>
  <c r="U74" i="13"/>
  <c r="U75" i="13"/>
  <c r="U76" i="13"/>
  <c r="U77" i="13"/>
  <c r="U78" i="13"/>
  <c r="V42" i="13"/>
  <c r="V43" i="13"/>
  <c r="V44" i="13"/>
  <c r="V45" i="13"/>
  <c r="V46" i="13"/>
  <c r="V47" i="13"/>
  <c r="V48" i="13"/>
  <c r="V49" i="13"/>
  <c r="V50" i="13"/>
  <c r="V51" i="13"/>
  <c r="V52" i="13"/>
  <c r="V53" i="13"/>
  <c r="V54" i="13"/>
  <c r="V55" i="13"/>
  <c r="V56" i="13"/>
  <c r="V57" i="13"/>
  <c r="V58" i="13"/>
  <c r="V59" i="13"/>
  <c r="V60" i="13"/>
  <c r="V62" i="13"/>
  <c r="V63" i="13"/>
  <c r="V64" i="13"/>
  <c r="V65" i="13"/>
  <c r="V66" i="13"/>
  <c r="V67" i="13"/>
  <c r="V68" i="13"/>
  <c r="V69" i="13"/>
  <c r="V70" i="13"/>
  <c r="V71" i="13"/>
  <c r="V72" i="13"/>
  <c r="V73" i="13"/>
  <c r="V74" i="13"/>
  <c r="V75" i="13"/>
  <c r="V76" i="13"/>
  <c r="V77" i="13"/>
  <c r="V78" i="13"/>
  <c r="W42" i="13"/>
  <c r="W43" i="13"/>
  <c r="W44" i="13"/>
  <c r="W45" i="13"/>
  <c r="W46" i="13"/>
  <c r="W47" i="13"/>
  <c r="W48" i="13"/>
  <c r="W49" i="13"/>
  <c r="W50" i="13"/>
  <c r="W51" i="13"/>
  <c r="W52" i="13"/>
  <c r="W53" i="13"/>
  <c r="W54" i="13"/>
  <c r="W55" i="13"/>
  <c r="W56" i="13"/>
  <c r="W57" i="13"/>
  <c r="W58" i="13"/>
  <c r="W59" i="13"/>
  <c r="W60" i="13"/>
  <c r="W62" i="13"/>
  <c r="W63" i="13"/>
  <c r="W64" i="13"/>
  <c r="W65" i="13"/>
  <c r="W66" i="13"/>
  <c r="W67" i="13"/>
  <c r="W68" i="13"/>
  <c r="W69" i="13"/>
  <c r="W70" i="13"/>
  <c r="W71" i="13"/>
  <c r="W72" i="13"/>
  <c r="W73" i="13"/>
  <c r="W74" i="13"/>
  <c r="W75" i="13"/>
  <c r="W76" i="13"/>
  <c r="W77" i="13"/>
  <c r="W78" i="13"/>
  <c r="X42" i="13"/>
  <c r="X43" i="13"/>
  <c r="X44" i="13"/>
  <c r="X45" i="13"/>
  <c r="X46" i="13"/>
  <c r="X47" i="13"/>
  <c r="X48" i="13"/>
  <c r="X49" i="13"/>
  <c r="X50" i="13"/>
  <c r="X51" i="13"/>
  <c r="X52" i="13"/>
  <c r="X53" i="13"/>
  <c r="X54" i="13"/>
  <c r="X55" i="13"/>
  <c r="X56" i="13"/>
  <c r="X57" i="13"/>
  <c r="X58" i="13"/>
  <c r="X59" i="13"/>
  <c r="X60" i="13"/>
  <c r="X62" i="13"/>
  <c r="X63" i="13"/>
  <c r="X64" i="13"/>
  <c r="X65" i="13"/>
  <c r="X66" i="13"/>
  <c r="X67" i="13"/>
  <c r="X68" i="13"/>
  <c r="X69" i="13"/>
  <c r="X70" i="13"/>
  <c r="X71" i="13"/>
  <c r="X72" i="13"/>
  <c r="X73" i="13"/>
  <c r="X74" i="13"/>
  <c r="X75" i="13"/>
  <c r="X76" i="13"/>
  <c r="X77" i="13"/>
  <c r="X78" i="13"/>
  <c r="Y42" i="13"/>
  <c r="Y43" i="13"/>
  <c r="Y44" i="13"/>
  <c r="Y45" i="13"/>
  <c r="Y46" i="13"/>
  <c r="Y47" i="13"/>
  <c r="Y48" i="13"/>
  <c r="Y49" i="13"/>
  <c r="Y50" i="13"/>
  <c r="Y51" i="13"/>
  <c r="Y52" i="13"/>
  <c r="Y53" i="13"/>
  <c r="Y54" i="13"/>
  <c r="Y55" i="13"/>
  <c r="Y56" i="13"/>
  <c r="Y57" i="13"/>
  <c r="Y58" i="13"/>
  <c r="Y59" i="13"/>
  <c r="Y60" i="13"/>
  <c r="Y62" i="13"/>
  <c r="Y63" i="13"/>
  <c r="Y64" i="13"/>
  <c r="Y65" i="13"/>
  <c r="Y66" i="13"/>
  <c r="Y67" i="13"/>
  <c r="Y68" i="13"/>
  <c r="Y69" i="13"/>
  <c r="Y70" i="13"/>
  <c r="Y71" i="13"/>
  <c r="Y72" i="13"/>
  <c r="Y73" i="13"/>
  <c r="Y74" i="13"/>
  <c r="Y75" i="13"/>
  <c r="Y76" i="13"/>
  <c r="Y77" i="13"/>
  <c r="Y78" i="13"/>
  <c r="Z42" i="13"/>
  <c r="Z43" i="13"/>
  <c r="Z44" i="13"/>
  <c r="Z45" i="13"/>
  <c r="Z46" i="13"/>
  <c r="Z47" i="13"/>
  <c r="Z48" i="13"/>
  <c r="Z49" i="13"/>
  <c r="Z50" i="13"/>
  <c r="Z51" i="13"/>
  <c r="Z52" i="13"/>
  <c r="Z53" i="13"/>
  <c r="Z54" i="13"/>
  <c r="Z55" i="13"/>
  <c r="Z56" i="13"/>
  <c r="Z57" i="13"/>
  <c r="Z58" i="13"/>
  <c r="Z59" i="13"/>
  <c r="Z60" i="13"/>
  <c r="Z62" i="13"/>
  <c r="Z63" i="13"/>
  <c r="Z64" i="13"/>
  <c r="Z65" i="13"/>
  <c r="Z66" i="13"/>
  <c r="Z67" i="13"/>
  <c r="Z68" i="13"/>
  <c r="Z69" i="13"/>
  <c r="Z70" i="13"/>
  <c r="Z71" i="13"/>
  <c r="Z72" i="13"/>
  <c r="Z73" i="13"/>
  <c r="Z74" i="13"/>
  <c r="Z75" i="13"/>
  <c r="Z76" i="13"/>
  <c r="Z77" i="13"/>
  <c r="Z78" i="13"/>
  <c r="AA42" i="13"/>
  <c r="AA43" i="13"/>
  <c r="AA44" i="13"/>
  <c r="AA45" i="13"/>
  <c r="AA46" i="13"/>
  <c r="AA47" i="13"/>
  <c r="AA48" i="13"/>
  <c r="AA49" i="13"/>
  <c r="AA50" i="13"/>
  <c r="AA51" i="13"/>
  <c r="AA52" i="13"/>
  <c r="AA53" i="13"/>
  <c r="AA54" i="13"/>
  <c r="AA55" i="13"/>
  <c r="AA56" i="13"/>
  <c r="AA57" i="13"/>
  <c r="AA58" i="13"/>
  <c r="AA59" i="13"/>
  <c r="AA60" i="13"/>
  <c r="AA62" i="13"/>
  <c r="AA63" i="13"/>
  <c r="AA64" i="13"/>
  <c r="AA65" i="13"/>
  <c r="AA66" i="13"/>
  <c r="AA67" i="13"/>
  <c r="AA68" i="13"/>
  <c r="AA69" i="13"/>
  <c r="AA70" i="13"/>
  <c r="AA71" i="13"/>
  <c r="AA72" i="13"/>
  <c r="AA73" i="13"/>
  <c r="AA74" i="13"/>
  <c r="AA75" i="13"/>
  <c r="AA76" i="13"/>
  <c r="AA77" i="13"/>
  <c r="AA78" i="13"/>
  <c r="AB42" i="13"/>
  <c r="AB43" i="13"/>
  <c r="AB44" i="13"/>
  <c r="AB45" i="13"/>
  <c r="AB46" i="13"/>
  <c r="AB47" i="13"/>
  <c r="AB48" i="13"/>
  <c r="AB49" i="13"/>
  <c r="AB50" i="13"/>
  <c r="AB51" i="13"/>
  <c r="AB52" i="13"/>
  <c r="AB53" i="13"/>
  <c r="AB54" i="13"/>
  <c r="AB55" i="13"/>
  <c r="AB56" i="13"/>
  <c r="AB57" i="13"/>
  <c r="AB58" i="13"/>
  <c r="AB59" i="13"/>
  <c r="AB60" i="13"/>
  <c r="AB62" i="13"/>
  <c r="AB63" i="13"/>
  <c r="AB64" i="13"/>
  <c r="AB65" i="13"/>
  <c r="AB66" i="13"/>
  <c r="AB67" i="13"/>
  <c r="AB68" i="13"/>
  <c r="AB69" i="13"/>
  <c r="AB70" i="13"/>
  <c r="AB71" i="13"/>
  <c r="AB72" i="13"/>
  <c r="AB73" i="13"/>
  <c r="AB74" i="13"/>
  <c r="AB75" i="13"/>
  <c r="AB76" i="13"/>
  <c r="AB77" i="13"/>
  <c r="AB78" i="13"/>
  <c r="AC42" i="13"/>
  <c r="AC43" i="13"/>
  <c r="AC44" i="13"/>
  <c r="AC45" i="13"/>
  <c r="AC46" i="13"/>
  <c r="AC47" i="13"/>
  <c r="AC48" i="13"/>
  <c r="AC49" i="13"/>
  <c r="AC50" i="13"/>
  <c r="AC51" i="13"/>
  <c r="AC52" i="13"/>
  <c r="AC53" i="13"/>
  <c r="AC54" i="13"/>
  <c r="AC55" i="13"/>
  <c r="AC56" i="13"/>
  <c r="AC57" i="13"/>
  <c r="AC58" i="13"/>
  <c r="AC59" i="13"/>
  <c r="AC60" i="13"/>
  <c r="AC62" i="13"/>
  <c r="AC63" i="13"/>
  <c r="AC64" i="13"/>
  <c r="AC65" i="13"/>
  <c r="AC66" i="13"/>
  <c r="AC67" i="13"/>
  <c r="AC68" i="13"/>
  <c r="AC69" i="13"/>
  <c r="AC70" i="13"/>
  <c r="AC71" i="13"/>
  <c r="AC72" i="13"/>
  <c r="AC73" i="13"/>
  <c r="AC74" i="13"/>
  <c r="AC75" i="13"/>
  <c r="AC76" i="13"/>
  <c r="AC77" i="13"/>
  <c r="AC78" i="13"/>
  <c r="AD42" i="13"/>
  <c r="AD43" i="13"/>
  <c r="AD44" i="13"/>
  <c r="AD45" i="13"/>
  <c r="AD46" i="13"/>
  <c r="AD47" i="13"/>
  <c r="AD48" i="13"/>
  <c r="AD49" i="13"/>
  <c r="AD50" i="13"/>
  <c r="AD51" i="13"/>
  <c r="AD52" i="13"/>
  <c r="AD53" i="13"/>
  <c r="AD54" i="13"/>
  <c r="AD55" i="13"/>
  <c r="AD56" i="13"/>
  <c r="AD57" i="13"/>
  <c r="AD58" i="13"/>
  <c r="AD59" i="13"/>
  <c r="AD60" i="13"/>
  <c r="AD62" i="13"/>
  <c r="AD63" i="13"/>
  <c r="AD64" i="13"/>
  <c r="AD65" i="13"/>
  <c r="AD66" i="13"/>
  <c r="AD67" i="13"/>
  <c r="AD68" i="13"/>
  <c r="AD69" i="13"/>
  <c r="AD70" i="13"/>
  <c r="AD71" i="13"/>
  <c r="AD72" i="13"/>
  <c r="AD73" i="13"/>
  <c r="AD74" i="13"/>
  <c r="AD75" i="13"/>
  <c r="AD76" i="13"/>
  <c r="AD77" i="13"/>
  <c r="AD78" i="13"/>
  <c r="AE42" i="13"/>
  <c r="AE43" i="13"/>
  <c r="AE44" i="13"/>
  <c r="AE45" i="13"/>
  <c r="AE46" i="13"/>
  <c r="AE47" i="13"/>
  <c r="AE48" i="13"/>
  <c r="AE49" i="13"/>
  <c r="AE50" i="13"/>
  <c r="AE51" i="13"/>
  <c r="AE52" i="13"/>
  <c r="AE53" i="13"/>
  <c r="AE54" i="13"/>
  <c r="AE55" i="13"/>
  <c r="AE56" i="13"/>
  <c r="AE57" i="13"/>
  <c r="AE58" i="13"/>
  <c r="AE59" i="13"/>
  <c r="AE60" i="13"/>
  <c r="AE62" i="13"/>
  <c r="AE63" i="13"/>
  <c r="AE64" i="13"/>
  <c r="AE65" i="13"/>
  <c r="AE66" i="13"/>
  <c r="AE67" i="13"/>
  <c r="AE68" i="13"/>
  <c r="AE69" i="13"/>
  <c r="AE70" i="13"/>
  <c r="AE71" i="13"/>
  <c r="AE72" i="13"/>
  <c r="AE73" i="13"/>
  <c r="AE74" i="13"/>
  <c r="AE75" i="13"/>
  <c r="AE76" i="13"/>
  <c r="AE77" i="13"/>
  <c r="AE78" i="13"/>
  <c r="AF42" i="13"/>
  <c r="AF43" i="13"/>
  <c r="AF44" i="13"/>
  <c r="AF45" i="13"/>
  <c r="AF46" i="13"/>
  <c r="AF47" i="13"/>
  <c r="AF48" i="13"/>
  <c r="AF49" i="13"/>
  <c r="AF50" i="13"/>
  <c r="AF51" i="13"/>
  <c r="AF52" i="13"/>
  <c r="AF53" i="13"/>
  <c r="AF54" i="13"/>
  <c r="AF55" i="13"/>
  <c r="AF56" i="13"/>
  <c r="AF57" i="13"/>
  <c r="AF58" i="13"/>
  <c r="AF59" i="13"/>
  <c r="AF60" i="13"/>
  <c r="AF62" i="13"/>
  <c r="AF63" i="13"/>
  <c r="AF64" i="13"/>
  <c r="AF65" i="13"/>
  <c r="AF66" i="13"/>
  <c r="AF67" i="13"/>
  <c r="AF68" i="13"/>
  <c r="AF69" i="13"/>
  <c r="AF70" i="13"/>
  <c r="AF71" i="13"/>
  <c r="AF72" i="13"/>
  <c r="AF73" i="13"/>
  <c r="AF74" i="13"/>
  <c r="AF75" i="13"/>
  <c r="AF76" i="13"/>
  <c r="AF77" i="13"/>
  <c r="AF78" i="13"/>
  <c r="AG42" i="13"/>
  <c r="AG43" i="13"/>
  <c r="AG44" i="13"/>
  <c r="AG45" i="13"/>
  <c r="AG46" i="13"/>
  <c r="AG47" i="13"/>
  <c r="AG48" i="13"/>
  <c r="AG49" i="13"/>
  <c r="AG50" i="13"/>
  <c r="AG51" i="13"/>
  <c r="AG52" i="13"/>
  <c r="AG53" i="13"/>
  <c r="AG54" i="13"/>
  <c r="AG55" i="13"/>
  <c r="AG56" i="13"/>
  <c r="AG57" i="13"/>
  <c r="AG58" i="13"/>
  <c r="AG59" i="13"/>
  <c r="AG60" i="13"/>
  <c r="AG62" i="13"/>
  <c r="AG63" i="13"/>
  <c r="AG64" i="13"/>
  <c r="AG65" i="13"/>
  <c r="AG66" i="13"/>
  <c r="AG67" i="13"/>
  <c r="AG68" i="13"/>
  <c r="AG69" i="13"/>
  <c r="AG70" i="13"/>
  <c r="AG71" i="13"/>
  <c r="AG72" i="13"/>
  <c r="AG73" i="13"/>
  <c r="AG74" i="13"/>
  <c r="AG75" i="13"/>
  <c r="AG76" i="13"/>
  <c r="AG77" i="13"/>
  <c r="AG78" i="13"/>
  <c r="AH42" i="13"/>
  <c r="AH43" i="13"/>
  <c r="AH44" i="13"/>
  <c r="AH45" i="13"/>
  <c r="AH46" i="13"/>
  <c r="AH47" i="13"/>
  <c r="AH48" i="13"/>
  <c r="AH49" i="13"/>
  <c r="AH50" i="13"/>
  <c r="AH51" i="13"/>
  <c r="AH52" i="13"/>
  <c r="AH53" i="13"/>
  <c r="AH54" i="13"/>
  <c r="AH55" i="13"/>
  <c r="AH56" i="13"/>
  <c r="AH57" i="13"/>
  <c r="AH58" i="13"/>
  <c r="AH59" i="13"/>
  <c r="AH60" i="13"/>
  <c r="AH62" i="13"/>
  <c r="AH63" i="13"/>
  <c r="AH64" i="13"/>
  <c r="AH65" i="13"/>
  <c r="AH66" i="13"/>
  <c r="AH67" i="13"/>
  <c r="AH68" i="13"/>
  <c r="AH69" i="13"/>
  <c r="AH70" i="13"/>
  <c r="AH71" i="13"/>
  <c r="AH72" i="13"/>
  <c r="AH73" i="13"/>
  <c r="AH74" i="13"/>
  <c r="AH75" i="13"/>
  <c r="AH76" i="13"/>
  <c r="AH77" i="13"/>
  <c r="AH78" i="13"/>
  <c r="AI42" i="13"/>
  <c r="AI43" i="13"/>
  <c r="AI44" i="13"/>
  <c r="AI45" i="13"/>
  <c r="AI46" i="13"/>
  <c r="AI47" i="13"/>
  <c r="AI48" i="13"/>
  <c r="AI49" i="13"/>
  <c r="AI50" i="13"/>
  <c r="AI51" i="13"/>
  <c r="AI52" i="13"/>
  <c r="AI53" i="13"/>
  <c r="AI54" i="13"/>
  <c r="AI55" i="13"/>
  <c r="AI56" i="13"/>
  <c r="AI57" i="13"/>
  <c r="AI58" i="13"/>
  <c r="AI59" i="13"/>
  <c r="AI60" i="13"/>
  <c r="AI62" i="13"/>
  <c r="AI63" i="13"/>
  <c r="AI64" i="13"/>
  <c r="AI65" i="13"/>
  <c r="AI66" i="13"/>
  <c r="AI67" i="13"/>
  <c r="AI68" i="13"/>
  <c r="AI69" i="13"/>
  <c r="AI70" i="13"/>
  <c r="AI71" i="13"/>
  <c r="AI72" i="13"/>
  <c r="AI73" i="13"/>
  <c r="AI74" i="13"/>
  <c r="AI75" i="13"/>
  <c r="AI76" i="13"/>
  <c r="AI77" i="13"/>
  <c r="AI78" i="13"/>
  <c r="AJ42" i="13"/>
  <c r="AJ43" i="13"/>
  <c r="AJ44" i="13"/>
  <c r="AJ45" i="13"/>
  <c r="AJ46" i="13"/>
  <c r="AJ47" i="13"/>
  <c r="AJ48" i="13"/>
  <c r="AJ49" i="13"/>
  <c r="AJ50" i="13"/>
  <c r="AJ51" i="13"/>
  <c r="AJ52" i="13"/>
  <c r="AJ53" i="13"/>
  <c r="AJ54" i="13"/>
  <c r="AJ55" i="13"/>
  <c r="AJ56" i="13"/>
  <c r="AJ57" i="13"/>
  <c r="AJ58" i="13"/>
  <c r="AJ59" i="13"/>
  <c r="AJ60" i="13"/>
  <c r="AJ62" i="13"/>
  <c r="AJ63" i="13"/>
  <c r="AJ64" i="13"/>
  <c r="AJ65" i="13"/>
  <c r="AJ66" i="13"/>
  <c r="AJ67" i="13"/>
  <c r="AJ68" i="13"/>
  <c r="AJ69" i="13"/>
  <c r="AJ70" i="13"/>
  <c r="AJ71" i="13"/>
  <c r="AJ72" i="13"/>
  <c r="AJ73" i="13"/>
  <c r="AJ74" i="13"/>
  <c r="AJ75" i="13"/>
  <c r="AJ76" i="13"/>
  <c r="AJ77" i="13"/>
  <c r="AJ78" i="13"/>
  <c r="AK42" i="13"/>
  <c r="AK43" i="13"/>
  <c r="AK44" i="13"/>
  <c r="AK45" i="13"/>
  <c r="AK46" i="13"/>
  <c r="AK47" i="13"/>
  <c r="AK48" i="13"/>
  <c r="AK49" i="13"/>
  <c r="AK50" i="13"/>
  <c r="AK51" i="13"/>
  <c r="AK52" i="13"/>
  <c r="AK53" i="13"/>
  <c r="AK54" i="13"/>
  <c r="AK55" i="13"/>
  <c r="AK56" i="13"/>
  <c r="AK57" i="13"/>
  <c r="AK58" i="13"/>
  <c r="AK59" i="13"/>
  <c r="AK60" i="13"/>
  <c r="AK62" i="13"/>
  <c r="AK63" i="13"/>
  <c r="AK64" i="13"/>
  <c r="AK65" i="13"/>
  <c r="AK66" i="13"/>
  <c r="AK67" i="13"/>
  <c r="AK68" i="13"/>
  <c r="AK69" i="13"/>
  <c r="AK70" i="13"/>
  <c r="AK71" i="13"/>
  <c r="AK72" i="13"/>
  <c r="AK73" i="13"/>
  <c r="AK74" i="13"/>
  <c r="AK75" i="13"/>
  <c r="AK76" i="13"/>
  <c r="AK77" i="13"/>
  <c r="AK78" i="13"/>
  <c r="AL42" i="13"/>
  <c r="AL43" i="13"/>
  <c r="AL44" i="13"/>
  <c r="AL45" i="13"/>
  <c r="AL46" i="13"/>
  <c r="AL47" i="13"/>
  <c r="AL48" i="13"/>
  <c r="AL49" i="13"/>
  <c r="AL50" i="13"/>
  <c r="AL51" i="13"/>
  <c r="AL52" i="13"/>
  <c r="AL53" i="13"/>
  <c r="AL54" i="13"/>
  <c r="AL55" i="13"/>
  <c r="AL56" i="13"/>
  <c r="AL57" i="13"/>
  <c r="AL58" i="13"/>
  <c r="AL59" i="13"/>
  <c r="AL60" i="13"/>
  <c r="AL62" i="13"/>
  <c r="AL63" i="13"/>
  <c r="AL64" i="13"/>
  <c r="AL65" i="13"/>
  <c r="AL66" i="13"/>
  <c r="AL67" i="13"/>
  <c r="AL68" i="13"/>
  <c r="AL69" i="13"/>
  <c r="AL70" i="13"/>
  <c r="AL71" i="13"/>
  <c r="AL72" i="13"/>
  <c r="AL73" i="13"/>
  <c r="AL74" i="13"/>
  <c r="AL75" i="13"/>
  <c r="AL76" i="13"/>
  <c r="AL77" i="13"/>
  <c r="AL78" i="13"/>
  <c r="AM42" i="13"/>
  <c r="AM43" i="13"/>
  <c r="AM44" i="13"/>
  <c r="AM45" i="13"/>
  <c r="AM46" i="13"/>
  <c r="AM47" i="13"/>
  <c r="AM48" i="13"/>
  <c r="AM49" i="13"/>
  <c r="AM50" i="13"/>
  <c r="AM51" i="13"/>
  <c r="AM52" i="13"/>
  <c r="AM53" i="13"/>
  <c r="AM54" i="13"/>
  <c r="AM55" i="13"/>
  <c r="AM56" i="13"/>
  <c r="AM57" i="13"/>
  <c r="AM58" i="13"/>
  <c r="AM59" i="13"/>
  <c r="AM60" i="13"/>
  <c r="AM62" i="13"/>
  <c r="AM63" i="13"/>
  <c r="AM64" i="13"/>
  <c r="AM65" i="13"/>
  <c r="AM66" i="13"/>
  <c r="AM67" i="13"/>
  <c r="AM68" i="13"/>
  <c r="AM69" i="13"/>
  <c r="AM70" i="13"/>
  <c r="AM71" i="13"/>
  <c r="AM72" i="13"/>
  <c r="AM73" i="13"/>
  <c r="AM74" i="13"/>
  <c r="AM75" i="13"/>
  <c r="AM76" i="13"/>
  <c r="AM77" i="13"/>
  <c r="AM78" i="13"/>
  <c r="AN42" i="13"/>
  <c r="AN43" i="13"/>
  <c r="AN44" i="13"/>
  <c r="AN45" i="13"/>
  <c r="AN46" i="13"/>
  <c r="AN47" i="13"/>
  <c r="AN48" i="13"/>
  <c r="AN49" i="13"/>
  <c r="AN50" i="13"/>
  <c r="AN51" i="13"/>
  <c r="AN52" i="13"/>
  <c r="AN53" i="13"/>
  <c r="AN54" i="13"/>
  <c r="AN55" i="13"/>
  <c r="AN56" i="13"/>
  <c r="AN57" i="13"/>
  <c r="AN58" i="13"/>
  <c r="AN59" i="13"/>
  <c r="AN60" i="13"/>
  <c r="AN62" i="13"/>
  <c r="AN63" i="13"/>
  <c r="AN64" i="13"/>
  <c r="AN65" i="13"/>
  <c r="AN66" i="13"/>
  <c r="AN67" i="13"/>
  <c r="AN68" i="13"/>
  <c r="AN69" i="13"/>
  <c r="AN70" i="13"/>
  <c r="AN71" i="13"/>
  <c r="AN72" i="13"/>
  <c r="AN73" i="13"/>
  <c r="AN74" i="13"/>
  <c r="AN75" i="13"/>
  <c r="AN76" i="13"/>
  <c r="AN77" i="13"/>
  <c r="AN78" i="13"/>
  <c r="AO42" i="13"/>
  <c r="AO43" i="13"/>
  <c r="AO44" i="13"/>
  <c r="AO45" i="13"/>
  <c r="AO46" i="13"/>
  <c r="AO47" i="13"/>
  <c r="AO48" i="13"/>
  <c r="AO49" i="13"/>
  <c r="AO50" i="13"/>
  <c r="AO51" i="13"/>
  <c r="AO52" i="13"/>
  <c r="AO53" i="13"/>
  <c r="AO54" i="13"/>
  <c r="AO55" i="13"/>
  <c r="AO56" i="13"/>
  <c r="AO57" i="13"/>
  <c r="AO58" i="13"/>
  <c r="AO59" i="13"/>
  <c r="AO60" i="13"/>
  <c r="AO62" i="13"/>
  <c r="AO63" i="13"/>
  <c r="AO64" i="13"/>
  <c r="AO65" i="13"/>
  <c r="AO66" i="13"/>
  <c r="AO67" i="13"/>
  <c r="AO68" i="13"/>
  <c r="AO69" i="13"/>
  <c r="AO70" i="13"/>
  <c r="AO71" i="13"/>
  <c r="AO72" i="13"/>
  <c r="AO73" i="13"/>
  <c r="AO74" i="13"/>
  <c r="AO75" i="13"/>
  <c r="AO76" i="13"/>
  <c r="AO77" i="13"/>
  <c r="AO78" i="13"/>
  <c r="AP42" i="13"/>
  <c r="AP43" i="13"/>
  <c r="AP44" i="13"/>
  <c r="AP45" i="13"/>
  <c r="AP46" i="13"/>
  <c r="AP47" i="13"/>
  <c r="AP48" i="13"/>
  <c r="AP49" i="13"/>
  <c r="AP50" i="13"/>
  <c r="AP51" i="13"/>
  <c r="AP52" i="13"/>
  <c r="AP53" i="13"/>
  <c r="AP54" i="13"/>
  <c r="AP55" i="13"/>
  <c r="AP56" i="13"/>
  <c r="AP57" i="13"/>
  <c r="AP58" i="13"/>
  <c r="AP59" i="13"/>
  <c r="AP60" i="13"/>
  <c r="AP62" i="13"/>
  <c r="AP63" i="13"/>
  <c r="AP64" i="13"/>
  <c r="AP65" i="13"/>
  <c r="AP66" i="13"/>
  <c r="AP67" i="13"/>
  <c r="AP68" i="13"/>
  <c r="AP69" i="13"/>
  <c r="AP70" i="13"/>
  <c r="AP71" i="13"/>
  <c r="AP72" i="13"/>
  <c r="AP73" i="13"/>
  <c r="AP74" i="13"/>
  <c r="AP75" i="13"/>
  <c r="AP76" i="13"/>
  <c r="AP77" i="13"/>
  <c r="AP78" i="13"/>
  <c r="AQ42" i="13"/>
  <c r="AQ43" i="13"/>
  <c r="AQ44" i="13"/>
  <c r="AQ45" i="13"/>
  <c r="AQ46" i="13"/>
  <c r="AQ47" i="13"/>
  <c r="AQ48" i="13"/>
  <c r="AQ49" i="13"/>
  <c r="AQ50" i="13"/>
  <c r="AQ51" i="13"/>
  <c r="AQ52" i="13"/>
  <c r="AQ53" i="13"/>
  <c r="AQ54" i="13"/>
  <c r="AQ55" i="13"/>
  <c r="AQ56" i="13"/>
  <c r="AQ57" i="13"/>
  <c r="AQ58" i="13"/>
  <c r="AQ59" i="13"/>
  <c r="AQ60" i="13"/>
  <c r="AQ62" i="13"/>
  <c r="AQ63" i="13"/>
  <c r="AQ64" i="13"/>
  <c r="AQ65" i="13"/>
  <c r="AQ66" i="13"/>
  <c r="AQ67" i="13"/>
  <c r="AQ68" i="13"/>
  <c r="AQ69" i="13"/>
  <c r="AQ70" i="13"/>
  <c r="AQ71" i="13"/>
  <c r="AQ72" i="13"/>
  <c r="AQ73" i="13"/>
  <c r="AQ74" i="13"/>
  <c r="AQ75" i="13"/>
  <c r="AQ76" i="13"/>
  <c r="AQ77" i="13"/>
  <c r="AQ78" i="13"/>
  <c r="AR42" i="13"/>
  <c r="AR43" i="13"/>
  <c r="AR44" i="13"/>
  <c r="AR45" i="13"/>
  <c r="AR46" i="13"/>
  <c r="AR47" i="13"/>
  <c r="AR48" i="13"/>
  <c r="AR49" i="13"/>
  <c r="AR50" i="13"/>
  <c r="AR51" i="13"/>
  <c r="AR52" i="13"/>
  <c r="AR53" i="13"/>
  <c r="AR54" i="13"/>
  <c r="AR55" i="13"/>
  <c r="AR56" i="13"/>
  <c r="AR57" i="13"/>
  <c r="AR58" i="13"/>
  <c r="AR59" i="13"/>
  <c r="AR60" i="13"/>
  <c r="AR62" i="13"/>
  <c r="AR63" i="13"/>
  <c r="AR64" i="13"/>
  <c r="AR65" i="13"/>
  <c r="AR66" i="13"/>
  <c r="AR67" i="13"/>
  <c r="AR68" i="13"/>
  <c r="AR69" i="13"/>
  <c r="AR70" i="13"/>
  <c r="AR71" i="13"/>
  <c r="AR72" i="13"/>
  <c r="AR73" i="13"/>
  <c r="AR74" i="13"/>
  <c r="AR75" i="13"/>
  <c r="AR76" i="13"/>
  <c r="AR77" i="13"/>
  <c r="AR78" i="13"/>
  <c r="AS42" i="13"/>
  <c r="AS43" i="13"/>
  <c r="AS44" i="13"/>
  <c r="AS45" i="13"/>
  <c r="AS46" i="13"/>
  <c r="AS47" i="13"/>
  <c r="AS48" i="13"/>
  <c r="AS49" i="13"/>
  <c r="AS50" i="13"/>
  <c r="AS51" i="13"/>
  <c r="AS52" i="13"/>
  <c r="AS53" i="13"/>
  <c r="AS54" i="13"/>
  <c r="AS55" i="13"/>
  <c r="AS56" i="13"/>
  <c r="AS57" i="13"/>
  <c r="AS58" i="13"/>
  <c r="AS59" i="13"/>
  <c r="AS60" i="13"/>
  <c r="AS62" i="13"/>
  <c r="AS63" i="13"/>
  <c r="AS64" i="13"/>
  <c r="AS65" i="13"/>
  <c r="AS66" i="13"/>
  <c r="AS67" i="13"/>
  <c r="AS68" i="13"/>
  <c r="AS69" i="13"/>
  <c r="AS70" i="13"/>
  <c r="AS71" i="13"/>
  <c r="AS72" i="13"/>
  <c r="AS73" i="13"/>
  <c r="AS74" i="13"/>
  <c r="AS75" i="13"/>
  <c r="AS76" i="13"/>
  <c r="AS77" i="13"/>
  <c r="AS78" i="13"/>
  <c r="AT42" i="13"/>
  <c r="AT43" i="13"/>
  <c r="AT44" i="13"/>
  <c r="AT45" i="13"/>
  <c r="AT46" i="13"/>
  <c r="AT47" i="13"/>
  <c r="AT48" i="13"/>
  <c r="AT49" i="13"/>
  <c r="AT50" i="13"/>
  <c r="AT51" i="13"/>
  <c r="AT52" i="13"/>
  <c r="AT53" i="13"/>
  <c r="AT54" i="13"/>
  <c r="AT55" i="13"/>
  <c r="AT56" i="13"/>
  <c r="AT57" i="13"/>
  <c r="AT58" i="13"/>
  <c r="AT59" i="13"/>
  <c r="AT60" i="13"/>
  <c r="AT62" i="13"/>
  <c r="AT63" i="13"/>
  <c r="AT64" i="13"/>
  <c r="AT65" i="13"/>
  <c r="AT66" i="13"/>
  <c r="AT67" i="13"/>
  <c r="AT68" i="13"/>
  <c r="AT69" i="13"/>
  <c r="AT70" i="13"/>
  <c r="AT71" i="13"/>
  <c r="AT72" i="13"/>
  <c r="AT73" i="13"/>
  <c r="AT74" i="13"/>
  <c r="AT75" i="13"/>
  <c r="AT76" i="13"/>
  <c r="AT77" i="13"/>
  <c r="AT78" i="13"/>
  <c r="AU42" i="13"/>
  <c r="AU43" i="13"/>
  <c r="AU44" i="13"/>
  <c r="AU45" i="13"/>
  <c r="AU46" i="13"/>
  <c r="AU47" i="13"/>
  <c r="AU48" i="13"/>
  <c r="AU49" i="13"/>
  <c r="AU50" i="13"/>
  <c r="AU51" i="13"/>
  <c r="AU52" i="13"/>
  <c r="AU53" i="13"/>
  <c r="AU54" i="13"/>
  <c r="AU55" i="13"/>
  <c r="AU56" i="13"/>
  <c r="AU57" i="13"/>
  <c r="AU58" i="13"/>
  <c r="AU59" i="13"/>
  <c r="AU60" i="13"/>
  <c r="AU62" i="13"/>
  <c r="AU63" i="13"/>
  <c r="AU64" i="13"/>
  <c r="AU65" i="13"/>
  <c r="AU66" i="13"/>
  <c r="AU67" i="13"/>
  <c r="AU68" i="13"/>
  <c r="AU69" i="13"/>
  <c r="AU70" i="13"/>
  <c r="AU71" i="13"/>
  <c r="AU72" i="13"/>
  <c r="AU73" i="13"/>
  <c r="AU74" i="13"/>
  <c r="AU75" i="13"/>
  <c r="AU76" i="13"/>
  <c r="AU77" i="13"/>
  <c r="AU78" i="13"/>
  <c r="AV42" i="13"/>
  <c r="AV43" i="13"/>
  <c r="AV44" i="13"/>
  <c r="AV45" i="13"/>
  <c r="AV46" i="13"/>
  <c r="AV47" i="13"/>
  <c r="AV48" i="13"/>
  <c r="AV49" i="13"/>
  <c r="AV50" i="13"/>
  <c r="AV51" i="13"/>
  <c r="AV52" i="13"/>
  <c r="AV53" i="13"/>
  <c r="AV54" i="13"/>
  <c r="AV55" i="13"/>
  <c r="AV56" i="13"/>
  <c r="AV57" i="13"/>
  <c r="AV58" i="13"/>
  <c r="AV59" i="13"/>
  <c r="AV60" i="13"/>
  <c r="AV62" i="13"/>
  <c r="AV63" i="13"/>
  <c r="AV64" i="13"/>
  <c r="AV65" i="13"/>
  <c r="AV66" i="13"/>
  <c r="AV67" i="13"/>
  <c r="AV68" i="13"/>
  <c r="AV69" i="13"/>
  <c r="AV70" i="13"/>
  <c r="AV71" i="13"/>
  <c r="AV72" i="13"/>
  <c r="AV73" i="13"/>
  <c r="AV74" i="13"/>
  <c r="AV75" i="13"/>
  <c r="AV76" i="13"/>
  <c r="AV77" i="13"/>
  <c r="AV78" i="13"/>
  <c r="AW42" i="13"/>
  <c r="AW43" i="13"/>
  <c r="AW44" i="13"/>
  <c r="AW45" i="13"/>
  <c r="AW46" i="13"/>
  <c r="AW47" i="13"/>
  <c r="AW48" i="13"/>
  <c r="AW49" i="13"/>
  <c r="AW50" i="13"/>
  <c r="AW51" i="13"/>
  <c r="AW52" i="13"/>
  <c r="AW53" i="13"/>
  <c r="AW54" i="13"/>
  <c r="AW55" i="13"/>
  <c r="AW56" i="13"/>
  <c r="AW57" i="13"/>
  <c r="AW58" i="13"/>
  <c r="AW59" i="13"/>
  <c r="AW60" i="13"/>
  <c r="AW62" i="13"/>
  <c r="AW63" i="13"/>
  <c r="AW64" i="13"/>
  <c r="AW65" i="13"/>
  <c r="AW66" i="13"/>
  <c r="AW67" i="13"/>
  <c r="AW68" i="13"/>
  <c r="AW69" i="13"/>
  <c r="AW70" i="13"/>
  <c r="AW71" i="13"/>
  <c r="AW72" i="13"/>
  <c r="AW73" i="13"/>
  <c r="AW74" i="13"/>
  <c r="AW75" i="13"/>
  <c r="AW76" i="13"/>
  <c r="AW77" i="13"/>
  <c r="AW78" i="13"/>
  <c r="AX42" i="13"/>
  <c r="AX43" i="13"/>
  <c r="AX44" i="13"/>
  <c r="AX45" i="13"/>
  <c r="AX46" i="13"/>
  <c r="AX47" i="13"/>
  <c r="AX48" i="13"/>
  <c r="AX49" i="13"/>
  <c r="AX50" i="13"/>
  <c r="AX51" i="13"/>
  <c r="AX52" i="13"/>
  <c r="AX53" i="13"/>
  <c r="AX54" i="13"/>
  <c r="AX55" i="13"/>
  <c r="AX56" i="13"/>
  <c r="AX57" i="13"/>
  <c r="AX58" i="13"/>
  <c r="AX59" i="13"/>
  <c r="AX60" i="13"/>
  <c r="AX62" i="13"/>
  <c r="AX63" i="13"/>
  <c r="AX64" i="13"/>
  <c r="AX65" i="13"/>
  <c r="AX66" i="13"/>
  <c r="AX67" i="13"/>
  <c r="AX68" i="13"/>
  <c r="AX69" i="13"/>
  <c r="AX70" i="13"/>
  <c r="AX71" i="13"/>
  <c r="AX72" i="13"/>
  <c r="AX73" i="13"/>
  <c r="AX74" i="13"/>
  <c r="AX75" i="13"/>
  <c r="AX76" i="13"/>
  <c r="AX77" i="13"/>
  <c r="AX78" i="13"/>
  <c r="AY42" i="13"/>
  <c r="AY43" i="13"/>
  <c r="AY44" i="13"/>
  <c r="AY45" i="13"/>
  <c r="AY46" i="13"/>
  <c r="AY47" i="13"/>
  <c r="AY48" i="13"/>
  <c r="AY49" i="13"/>
  <c r="AY50" i="13"/>
  <c r="AY51" i="13"/>
  <c r="AY52" i="13"/>
  <c r="AY53" i="13"/>
  <c r="AY54" i="13"/>
  <c r="AY55" i="13"/>
  <c r="AY56" i="13"/>
  <c r="AY57" i="13"/>
  <c r="AY58" i="13"/>
  <c r="AY59" i="13"/>
  <c r="AY60" i="13"/>
  <c r="AY62" i="13"/>
  <c r="AY63" i="13"/>
  <c r="AY64" i="13"/>
  <c r="AY65" i="13"/>
  <c r="AY66" i="13"/>
  <c r="AY67" i="13"/>
  <c r="AY68" i="13"/>
  <c r="AY69" i="13"/>
  <c r="AY70" i="13"/>
  <c r="AY71" i="13"/>
  <c r="AY72" i="13"/>
  <c r="AY73" i="13"/>
  <c r="AY74" i="13"/>
  <c r="AY75" i="13"/>
  <c r="AY76" i="13"/>
  <c r="AY77" i="13"/>
  <c r="AY78" i="13"/>
  <c r="I42" i="13"/>
  <c r="I43" i="13"/>
  <c r="I44" i="13"/>
  <c r="I45" i="13"/>
  <c r="I46" i="13"/>
  <c r="I47" i="13"/>
  <c r="I48" i="13"/>
  <c r="I49" i="13"/>
  <c r="I50" i="13"/>
  <c r="I51" i="13"/>
  <c r="I52" i="13"/>
  <c r="I53" i="13"/>
  <c r="I54" i="13"/>
  <c r="I55" i="13"/>
  <c r="I56" i="13"/>
  <c r="I57" i="13"/>
  <c r="I58" i="13"/>
  <c r="I59" i="13"/>
  <c r="I60" i="13"/>
  <c r="I61" i="13"/>
  <c r="I62" i="13"/>
  <c r="I63" i="13"/>
  <c r="I64" i="13"/>
  <c r="I65" i="13"/>
  <c r="I66" i="13"/>
  <c r="I67" i="13"/>
  <c r="I68" i="13"/>
  <c r="I69" i="13"/>
  <c r="I70" i="13"/>
  <c r="I71" i="13"/>
  <c r="I72" i="13"/>
  <c r="I73" i="13"/>
  <c r="I74" i="13"/>
  <c r="I75" i="13"/>
  <c r="I76" i="13"/>
  <c r="I77" i="13"/>
  <c r="I78" i="13"/>
  <c r="I40" i="13"/>
  <c r="C2" i="17" s="1"/>
  <c r="A43" i="13"/>
  <c r="B43" i="13"/>
  <c r="D43" i="13"/>
  <c r="E43" i="13"/>
  <c r="F43" i="13"/>
  <c r="G43" i="13"/>
  <c r="H43" i="13"/>
  <c r="A44" i="13"/>
  <c r="B44" i="13"/>
  <c r="D44" i="13"/>
  <c r="E44" i="13"/>
  <c r="F44" i="13"/>
  <c r="G44" i="13"/>
  <c r="H44" i="13"/>
  <c r="A45" i="13"/>
  <c r="B45" i="13"/>
  <c r="D45" i="13"/>
  <c r="E45" i="13"/>
  <c r="F45" i="13"/>
  <c r="G45" i="13"/>
  <c r="H45" i="13"/>
  <c r="A46" i="13"/>
  <c r="B46" i="13"/>
  <c r="D46" i="13"/>
  <c r="E46" i="13"/>
  <c r="F46" i="13"/>
  <c r="G46" i="13"/>
  <c r="H46" i="13"/>
  <c r="A47" i="13"/>
  <c r="B47" i="13"/>
  <c r="D47" i="13"/>
  <c r="E47" i="13"/>
  <c r="F47" i="13"/>
  <c r="G47" i="13"/>
  <c r="H47" i="13"/>
  <c r="A48" i="13"/>
  <c r="B48" i="13"/>
  <c r="D48" i="13"/>
  <c r="E48" i="13"/>
  <c r="F48" i="13"/>
  <c r="G48" i="13"/>
  <c r="H48" i="13"/>
  <c r="A49" i="13"/>
  <c r="B49" i="13"/>
  <c r="D49" i="13"/>
  <c r="E49" i="13"/>
  <c r="F49" i="13"/>
  <c r="G49" i="13"/>
  <c r="H49" i="13"/>
  <c r="A50" i="13"/>
  <c r="B50" i="13"/>
  <c r="D50" i="13"/>
  <c r="E50" i="13"/>
  <c r="F50" i="13"/>
  <c r="G50" i="13"/>
  <c r="H50" i="13"/>
  <c r="A51" i="13"/>
  <c r="B51" i="13"/>
  <c r="D51" i="13"/>
  <c r="E51" i="13"/>
  <c r="F51" i="13"/>
  <c r="G51" i="13"/>
  <c r="H51" i="13"/>
  <c r="A52" i="13"/>
  <c r="B52" i="13"/>
  <c r="D52" i="13"/>
  <c r="E52" i="13"/>
  <c r="F52" i="13"/>
  <c r="G52" i="13"/>
  <c r="H52" i="13"/>
  <c r="A53" i="13"/>
  <c r="B53" i="13"/>
  <c r="D53" i="13"/>
  <c r="E53" i="13"/>
  <c r="F53" i="13"/>
  <c r="G53" i="13"/>
  <c r="H53" i="13"/>
  <c r="A54" i="13"/>
  <c r="B54" i="13"/>
  <c r="D54" i="13"/>
  <c r="E54" i="13"/>
  <c r="F54" i="13"/>
  <c r="G54" i="13"/>
  <c r="H54" i="13"/>
  <c r="A55" i="13"/>
  <c r="B55" i="13"/>
  <c r="D55" i="13"/>
  <c r="E55" i="13"/>
  <c r="F55" i="13"/>
  <c r="G55" i="13"/>
  <c r="H55" i="13"/>
  <c r="A56" i="13"/>
  <c r="B56" i="13"/>
  <c r="D56" i="13"/>
  <c r="E56" i="13"/>
  <c r="F56" i="13"/>
  <c r="G56" i="13"/>
  <c r="H56" i="13"/>
  <c r="A57" i="13"/>
  <c r="B57" i="13"/>
  <c r="D57" i="13"/>
  <c r="E57" i="13"/>
  <c r="F57" i="13"/>
  <c r="G57" i="13"/>
  <c r="H57" i="13"/>
  <c r="A58" i="13"/>
  <c r="B58" i="13"/>
  <c r="D58" i="13"/>
  <c r="E58" i="13"/>
  <c r="F58" i="13"/>
  <c r="G58" i="13"/>
  <c r="H58" i="13"/>
  <c r="A59" i="13"/>
  <c r="B59" i="13"/>
  <c r="D59" i="13"/>
  <c r="E59" i="13"/>
  <c r="F59" i="13"/>
  <c r="G59" i="13"/>
  <c r="H59" i="13"/>
  <c r="A60" i="13"/>
  <c r="B60" i="13"/>
  <c r="D60" i="13"/>
  <c r="E60" i="13"/>
  <c r="F60" i="13"/>
  <c r="G60" i="13"/>
  <c r="H60" i="13"/>
  <c r="A61" i="13"/>
  <c r="B61" i="13"/>
  <c r="D61" i="13"/>
  <c r="E61" i="13"/>
  <c r="F61" i="13"/>
  <c r="G61" i="13"/>
  <c r="H61" i="13"/>
  <c r="A62" i="13"/>
  <c r="B62" i="13"/>
  <c r="D62" i="13"/>
  <c r="E62" i="13"/>
  <c r="F62" i="13"/>
  <c r="G62" i="13"/>
  <c r="H62" i="13"/>
  <c r="A63" i="13"/>
  <c r="B63" i="13"/>
  <c r="D63" i="13"/>
  <c r="E63" i="13"/>
  <c r="F63" i="13"/>
  <c r="G63" i="13"/>
  <c r="H63" i="13"/>
  <c r="A64" i="13"/>
  <c r="B64" i="13"/>
  <c r="D64" i="13"/>
  <c r="E64" i="13"/>
  <c r="F64" i="13"/>
  <c r="G64" i="13"/>
  <c r="H64" i="13"/>
  <c r="A65" i="13"/>
  <c r="B65" i="13"/>
  <c r="D65" i="13"/>
  <c r="E65" i="13"/>
  <c r="F65" i="13"/>
  <c r="G65" i="13"/>
  <c r="H65" i="13"/>
  <c r="A66" i="13"/>
  <c r="B66" i="13"/>
  <c r="D66" i="13"/>
  <c r="E66" i="13"/>
  <c r="F66" i="13"/>
  <c r="G66" i="13"/>
  <c r="H66" i="13"/>
  <c r="A67" i="13"/>
  <c r="B67" i="13"/>
  <c r="D67" i="13"/>
  <c r="E67" i="13"/>
  <c r="F67" i="13"/>
  <c r="G67" i="13"/>
  <c r="H67" i="13"/>
  <c r="A68" i="13"/>
  <c r="B68" i="13"/>
  <c r="D68" i="13"/>
  <c r="E68" i="13"/>
  <c r="F68" i="13"/>
  <c r="G68" i="13"/>
  <c r="H68" i="13"/>
  <c r="A69" i="13"/>
  <c r="B69" i="13"/>
  <c r="D69" i="13"/>
  <c r="E69" i="13"/>
  <c r="F69" i="13"/>
  <c r="G69" i="13"/>
  <c r="H69" i="13"/>
  <c r="A70" i="13"/>
  <c r="B70" i="13"/>
  <c r="D70" i="13"/>
  <c r="E70" i="13"/>
  <c r="F70" i="13"/>
  <c r="G70" i="13"/>
  <c r="H70" i="13"/>
  <c r="A71" i="13"/>
  <c r="B71" i="13"/>
  <c r="D71" i="13"/>
  <c r="E71" i="13"/>
  <c r="F71" i="13"/>
  <c r="G71" i="13"/>
  <c r="H71" i="13"/>
  <c r="A72" i="13"/>
  <c r="B72" i="13"/>
  <c r="D72" i="13"/>
  <c r="E72" i="13"/>
  <c r="F72" i="13"/>
  <c r="G72" i="13"/>
  <c r="H72" i="13"/>
  <c r="A73" i="13"/>
  <c r="B73" i="13"/>
  <c r="D73" i="13"/>
  <c r="E73" i="13"/>
  <c r="F73" i="13"/>
  <c r="G73" i="13"/>
  <c r="H73" i="13"/>
  <c r="A74" i="13"/>
  <c r="B74" i="13"/>
  <c r="D74" i="13"/>
  <c r="E74" i="13"/>
  <c r="F74" i="13"/>
  <c r="G74" i="13"/>
  <c r="H74" i="13"/>
  <c r="A75" i="13"/>
  <c r="B75" i="13"/>
  <c r="D75" i="13"/>
  <c r="E75" i="13"/>
  <c r="F75" i="13"/>
  <c r="G75" i="13"/>
  <c r="H75" i="13"/>
  <c r="A76" i="13"/>
  <c r="B76" i="13"/>
  <c r="D76" i="13"/>
  <c r="E76" i="13"/>
  <c r="F76" i="13"/>
  <c r="G76" i="13"/>
  <c r="H76" i="13"/>
  <c r="A77" i="13"/>
  <c r="B77" i="13"/>
  <c r="D77" i="13"/>
  <c r="E77" i="13"/>
  <c r="F77" i="13"/>
  <c r="G77" i="13"/>
  <c r="H77" i="13"/>
  <c r="A78" i="13"/>
  <c r="B78" i="13"/>
  <c r="D78" i="13"/>
  <c r="E78" i="13"/>
  <c r="F78" i="13"/>
  <c r="G78" i="13"/>
  <c r="H78" i="13"/>
  <c r="B42" i="13"/>
  <c r="D42" i="13"/>
  <c r="E42" i="13"/>
  <c r="F42" i="13"/>
  <c r="G42" i="13"/>
  <c r="H42" i="13"/>
  <c r="A42" i="13"/>
  <c r="E21" i="9"/>
  <c r="F21" i="9"/>
  <c r="D2" i="11"/>
  <c r="E2" i="11"/>
  <c r="F2" i="11"/>
  <c r="D3" i="11"/>
  <c r="E3" i="11"/>
  <c r="E32" i="9"/>
  <c r="F3" i="11"/>
  <c r="F32" i="9"/>
  <c r="G3" i="11"/>
  <c r="G32" i="9"/>
  <c r="G34" i="9" s="1"/>
  <c r="H3" i="11"/>
  <c r="D4" i="11"/>
  <c r="E4" i="11"/>
  <c r="F4" i="11"/>
  <c r="G4" i="11"/>
  <c r="H4" i="11"/>
  <c r="D5" i="11"/>
  <c r="E5" i="11"/>
  <c r="F5" i="11"/>
  <c r="G5" i="11"/>
  <c r="H5" i="11"/>
  <c r="A2" i="11"/>
  <c r="A3" i="11"/>
  <c r="A4" i="11"/>
  <c r="A5" i="11"/>
  <c r="F17" i="3"/>
  <c r="F19" i="3" s="1"/>
  <c r="G17" i="3"/>
  <c r="G19" i="3" s="1"/>
  <c r="H17" i="3"/>
  <c r="H19" i="3" s="1"/>
  <c r="I17" i="3"/>
  <c r="I19" i="3" s="1"/>
  <c r="J17" i="3"/>
  <c r="J19" i="3" s="1"/>
  <c r="K17" i="3"/>
  <c r="K19" i="3" s="1"/>
  <c r="L17" i="3"/>
  <c r="L19" i="3" s="1"/>
  <c r="M17" i="3"/>
  <c r="M19" i="3" s="1"/>
  <c r="N17" i="3"/>
  <c r="N19" i="3" s="1"/>
  <c r="O17" i="3"/>
  <c r="O19" i="3" s="1"/>
  <c r="P17" i="3"/>
  <c r="P19" i="3" s="1"/>
  <c r="Q17" i="3"/>
  <c r="Q19" i="3" s="1"/>
  <c r="R17" i="3"/>
  <c r="R19" i="3" s="1"/>
  <c r="S17" i="3"/>
  <c r="S19" i="3" s="1"/>
  <c r="T17" i="3"/>
  <c r="T19" i="3" s="1"/>
  <c r="U17" i="3"/>
  <c r="U19" i="3"/>
  <c r="V17" i="3"/>
  <c r="V19" i="3" s="1"/>
  <c r="W17" i="3"/>
  <c r="W19" i="3" s="1"/>
  <c r="X17" i="3"/>
  <c r="X19" i="3" s="1"/>
  <c r="Y17" i="3"/>
  <c r="Y19" i="3"/>
  <c r="B10" i="7"/>
  <c r="B11" i="7"/>
  <c r="B12" i="7"/>
  <c r="D13" i="7" s="1"/>
  <c r="A51" i="7" s="1"/>
  <c r="I43" i="9"/>
  <c r="J43" i="9"/>
  <c r="K43" i="9"/>
  <c r="L43" i="9"/>
  <c r="M43" i="9"/>
  <c r="N43" i="9"/>
  <c r="O43" i="9"/>
  <c r="H43" i="9"/>
  <c r="F48" i="9"/>
  <c r="G48" i="9"/>
  <c r="R48" i="9"/>
  <c r="E48" i="9"/>
  <c r="Q29" i="9"/>
  <c r="R29" i="9"/>
  <c r="S29" i="9"/>
  <c r="AS29" i="9"/>
  <c r="AU29" i="9"/>
  <c r="BI90" i="9"/>
  <c r="H32" i="9"/>
  <c r="I32" i="9"/>
  <c r="J32" i="9"/>
  <c r="K32" i="9"/>
  <c r="L32" i="9"/>
  <c r="M32" i="9"/>
  <c r="N32" i="9"/>
  <c r="C106" i="9" s="1"/>
  <c r="O32" i="9"/>
  <c r="D106" i="9" s="1"/>
  <c r="P32" i="9"/>
  <c r="E106" i="9" s="1"/>
  <c r="Q32" i="9"/>
  <c r="R32" i="9"/>
  <c r="S32" i="9"/>
  <c r="T32" i="9"/>
  <c r="U32" i="9"/>
  <c r="V32" i="9"/>
  <c r="W32" i="9"/>
  <c r="X32" i="9"/>
  <c r="Y32" i="9"/>
  <c r="Z32" i="9"/>
  <c r="AA32" i="9"/>
  <c r="AB32" i="9"/>
  <c r="AC32" i="9"/>
  <c r="AD32" i="9"/>
  <c r="AE32" i="9"/>
  <c r="AF32" i="9"/>
  <c r="AG32" i="9"/>
  <c r="AH32" i="9"/>
  <c r="AI32" i="9"/>
  <c r="AJ32" i="9"/>
  <c r="AK32" i="9"/>
  <c r="AL32" i="9"/>
  <c r="AM32" i="9"/>
  <c r="AN32" i="9"/>
  <c r="AO32" i="9"/>
  <c r="AP32" i="9"/>
  <c r="AQ32" i="9"/>
  <c r="AR32" i="9"/>
  <c r="AS32" i="9"/>
  <c r="AT32" i="9"/>
  <c r="AU32" i="9"/>
  <c r="I38" i="9"/>
  <c r="J38" i="9"/>
  <c r="K38" i="9"/>
  <c r="L38" i="9"/>
  <c r="M38" i="9"/>
  <c r="N38" i="9"/>
  <c r="O38" i="9"/>
  <c r="P38" i="9"/>
  <c r="Q38" i="9"/>
  <c r="R38" i="9"/>
  <c r="S38" i="9"/>
  <c r="T38" i="9"/>
  <c r="U38" i="9"/>
  <c r="V38" i="9"/>
  <c r="W38" i="9"/>
  <c r="X38" i="9"/>
  <c r="Y38" i="9"/>
  <c r="Z38" i="9"/>
  <c r="AA38" i="9"/>
  <c r="AB38" i="9"/>
  <c r="AC38" i="9"/>
  <c r="AD38" i="9"/>
  <c r="AE38" i="9"/>
  <c r="AF38" i="9"/>
  <c r="AG38" i="9"/>
  <c r="AH38" i="9"/>
  <c r="AI38" i="9"/>
  <c r="AJ38" i="9"/>
  <c r="AK38" i="9"/>
  <c r="AL38" i="9"/>
  <c r="AM38" i="9"/>
  <c r="AN38" i="9"/>
  <c r="AO38" i="9"/>
  <c r="AP38" i="9"/>
  <c r="AQ38" i="9"/>
  <c r="AR38" i="9"/>
  <c r="AT38" i="9"/>
  <c r="H38" i="9"/>
  <c r="D110" i="9"/>
  <c r="D109" i="9"/>
  <c r="E109" i="9"/>
  <c r="C109" i="9"/>
  <c r="D105" i="9"/>
  <c r="E105" i="9"/>
  <c r="C105" i="9"/>
  <c r="BI78" i="9"/>
  <c r="BI73" i="9"/>
  <c r="F34" i="9"/>
  <c r="E34" i="9"/>
  <c r="F5" i="9"/>
  <c r="G5" i="9"/>
  <c r="H5" i="9"/>
  <c r="I5" i="9"/>
  <c r="J5" i="9"/>
  <c r="K5" i="9"/>
  <c r="L5" i="9"/>
  <c r="M5" i="9"/>
  <c r="N5" i="9"/>
  <c r="O5" i="9"/>
  <c r="P5" i="9"/>
  <c r="Q5" i="9"/>
  <c r="R5" i="9"/>
  <c r="S5" i="9"/>
  <c r="T5" i="9"/>
  <c r="U5" i="9"/>
  <c r="V5" i="9"/>
  <c r="W5" i="9"/>
  <c r="X5" i="9"/>
  <c r="Y5" i="9"/>
  <c r="Z5" i="9"/>
  <c r="AA5" i="9"/>
  <c r="AB5" i="9"/>
  <c r="AC5" i="9"/>
  <c r="AD5" i="9"/>
  <c r="AE5" i="9"/>
  <c r="AF5" i="9"/>
  <c r="AG5" i="9"/>
  <c r="AH5" i="9"/>
  <c r="AI5" i="9"/>
  <c r="AJ5" i="9"/>
  <c r="AK5" i="9"/>
  <c r="AL5" i="9"/>
  <c r="AM5" i="9"/>
  <c r="AN5" i="9"/>
  <c r="AO5" i="9"/>
  <c r="AP5" i="9"/>
  <c r="AQ5" i="9"/>
  <c r="AR5" i="9"/>
  <c r="AS5" i="9"/>
  <c r="AT5" i="9"/>
  <c r="AU5" i="9"/>
  <c r="E5" i="9"/>
  <c r="A30" i="6"/>
  <c r="C22" i="6"/>
  <c r="D22" i="6"/>
  <c r="E22" i="6"/>
  <c r="F22" i="6"/>
  <c r="G22" i="6"/>
  <c r="H22" i="6"/>
  <c r="I22" i="6"/>
  <c r="J22" i="6"/>
  <c r="K22" i="6"/>
  <c r="L22" i="6"/>
  <c r="M22" i="6"/>
  <c r="N22" i="6"/>
  <c r="O22" i="6"/>
  <c r="P22" i="6"/>
  <c r="Q22" i="6"/>
  <c r="R22" i="6"/>
  <c r="S22" i="6"/>
  <c r="T22" i="6"/>
  <c r="U22" i="6"/>
  <c r="V22" i="6"/>
  <c r="W22" i="6"/>
  <c r="X22" i="6"/>
  <c r="Y22" i="6"/>
  <c r="Z22" i="6"/>
  <c r="AA22" i="6"/>
  <c r="AB22" i="6"/>
  <c r="AC22" i="6"/>
  <c r="AD22" i="6"/>
  <c r="AE22" i="6"/>
  <c r="AF22" i="6"/>
  <c r="AG22" i="6"/>
  <c r="AH22" i="6"/>
  <c r="AI22" i="6"/>
  <c r="AJ22" i="6"/>
  <c r="AK22" i="6"/>
  <c r="AL22" i="6"/>
  <c r="AM22" i="6"/>
  <c r="AN22" i="6"/>
  <c r="AO22" i="6"/>
  <c r="AP22" i="6"/>
  <c r="AQ22" i="6"/>
  <c r="AR22" i="6"/>
  <c r="B22" i="6"/>
  <c r="A22" i="6"/>
  <c r="A24" i="6"/>
  <c r="A25" i="6"/>
  <c r="A26" i="6"/>
  <c r="A27" i="6"/>
  <c r="A28" i="6"/>
  <c r="A29" i="6"/>
  <c r="A23" i="6"/>
  <c r="A48" i="7"/>
  <c r="AT11" i="6"/>
  <c r="AU11" i="6"/>
  <c r="AV11" i="6"/>
  <c r="AW11" i="6"/>
  <c r="AX11" i="6"/>
  <c r="AY11" i="6"/>
  <c r="AZ11" i="6"/>
  <c r="B11" i="6"/>
  <c r="AT10" i="6"/>
  <c r="AU10" i="6"/>
  <c r="AV10" i="6"/>
  <c r="AW10" i="6"/>
  <c r="AX10" i="6"/>
  <c r="AY10" i="6"/>
  <c r="AZ10" i="6"/>
  <c r="B10" i="6"/>
  <c r="E19" i="3"/>
  <c r="F12" i="4"/>
  <c r="F13" i="4" s="1"/>
  <c r="F7" i="4"/>
  <c r="F10" i="4" s="1"/>
  <c r="F11" i="4" s="1"/>
  <c r="F8" i="4"/>
  <c r="F15" i="4"/>
  <c r="G12" i="4"/>
  <c r="G13" i="4" s="1"/>
  <c r="G7" i="4"/>
  <c r="G8" i="4"/>
  <c r="G9" i="4"/>
  <c r="G15" i="4"/>
  <c r="H12" i="4"/>
  <c r="H13" i="4"/>
  <c r="H7" i="4"/>
  <c r="H10" i="4" s="1"/>
  <c r="H11" i="4" s="1"/>
  <c r="H8" i="4"/>
  <c r="H15" i="4"/>
  <c r="I12" i="4"/>
  <c r="I13" i="4" s="1"/>
  <c r="I7" i="4"/>
  <c r="I8" i="4"/>
  <c r="I15" i="4"/>
  <c r="J12" i="4"/>
  <c r="J13" i="4" s="1"/>
  <c r="J7" i="4"/>
  <c r="J8" i="4"/>
  <c r="J10" i="4" s="1"/>
  <c r="J11" i="4" s="1"/>
  <c r="J15" i="4"/>
  <c r="K12" i="4"/>
  <c r="K13" i="4" s="1"/>
  <c r="K7" i="4"/>
  <c r="K10" i="4" s="1"/>
  <c r="K11" i="4" s="1"/>
  <c r="K8" i="4"/>
  <c r="K15" i="4"/>
  <c r="L12" i="4"/>
  <c r="L13" i="4" s="1"/>
  <c r="L7" i="4"/>
  <c r="L10" i="4" s="1"/>
  <c r="L11" i="4" s="1"/>
  <c r="L8" i="4"/>
  <c r="L15" i="4"/>
  <c r="M12" i="4"/>
  <c r="M13" i="4" s="1"/>
  <c r="M7" i="4"/>
  <c r="M9" i="4" s="1"/>
  <c r="M8" i="4"/>
  <c r="M10" i="4"/>
  <c r="M11" i="4" s="1"/>
  <c r="M15" i="4"/>
  <c r="N12" i="4"/>
  <c r="N13" i="4" s="1"/>
  <c r="N7" i="4"/>
  <c r="N8" i="4"/>
  <c r="N10" i="4"/>
  <c r="N11" i="4" s="1"/>
  <c r="N15" i="4"/>
  <c r="O12" i="4"/>
  <c r="O13" i="4" s="1"/>
  <c r="O7" i="4"/>
  <c r="O10" i="4" s="1"/>
  <c r="O11" i="4" s="1"/>
  <c r="O8" i="4"/>
  <c r="O9" i="4" s="1"/>
  <c r="O15" i="4"/>
  <c r="P12" i="4"/>
  <c r="P13" i="4" s="1"/>
  <c r="P7" i="4"/>
  <c r="P8" i="4"/>
  <c r="P15" i="4"/>
  <c r="Q12" i="4"/>
  <c r="Q13" i="4" s="1"/>
  <c r="Q7" i="4"/>
  <c r="Q9" i="4" s="1"/>
  <c r="Q8" i="4"/>
  <c r="Q10" i="4"/>
  <c r="Q11" i="4" s="1"/>
  <c r="Q15" i="4"/>
  <c r="R12" i="4"/>
  <c r="R13" i="4" s="1"/>
  <c r="R7" i="4"/>
  <c r="R9" i="4" s="1"/>
  <c r="R8" i="4"/>
  <c r="R15" i="4"/>
  <c r="S12" i="4"/>
  <c r="S13" i="4" s="1"/>
  <c r="S7" i="4"/>
  <c r="S10" i="4" s="1"/>
  <c r="S11" i="4" s="1"/>
  <c r="S8" i="4"/>
  <c r="S15" i="4"/>
  <c r="T12" i="4"/>
  <c r="T13" i="4" s="1"/>
  <c r="T7" i="4"/>
  <c r="T8" i="4"/>
  <c r="T15" i="4"/>
  <c r="U12" i="4"/>
  <c r="U13" i="4" s="1"/>
  <c r="U7" i="4"/>
  <c r="U10" i="4" s="1"/>
  <c r="U11" i="4" s="1"/>
  <c r="U8" i="4"/>
  <c r="U15" i="4"/>
  <c r="V12" i="4"/>
  <c r="V13" i="4" s="1"/>
  <c r="V7" i="4"/>
  <c r="V8" i="4"/>
  <c r="V15" i="4"/>
  <c r="W12" i="4"/>
  <c r="W13" i="4" s="1"/>
  <c r="W7" i="4"/>
  <c r="W8" i="4"/>
  <c r="W10" i="4"/>
  <c r="W11" i="4" s="1"/>
  <c r="W9" i="4"/>
  <c r="W16" i="4" s="1"/>
  <c r="W15" i="4"/>
  <c r="X12" i="4"/>
  <c r="X13" i="4" s="1"/>
  <c r="X7" i="4"/>
  <c r="X10" i="4" s="1"/>
  <c r="X11" i="4" s="1"/>
  <c r="X8" i="4"/>
  <c r="X15" i="4"/>
  <c r="Y12" i="4"/>
  <c r="Y13" i="4" s="1"/>
  <c r="Y7" i="4"/>
  <c r="Y10" i="4" s="1"/>
  <c r="Y11" i="4" s="1"/>
  <c r="Y8" i="4"/>
  <c r="Y15" i="4"/>
  <c r="E13" i="4"/>
  <c r="E10" i="4"/>
  <c r="E11" i="4" s="1"/>
  <c r="E9" i="4"/>
  <c r="E16" i="4" s="1"/>
  <c r="C7" i="5"/>
  <c r="C11" i="2"/>
  <c r="D10" i="2"/>
  <c r="D9" i="2"/>
  <c r="D8" i="2"/>
  <c r="D7" i="2"/>
  <c r="D6" i="2"/>
  <c r="D5" i="2"/>
  <c r="AM12" i="20" l="1"/>
  <c r="AM175" i="20"/>
  <c r="AN19" i="19"/>
  <c r="T43" i="20"/>
  <c r="T57" i="20"/>
  <c r="U19" i="19"/>
  <c r="L57" i="20"/>
  <c r="L73" i="20"/>
  <c r="AS37" i="9"/>
  <c r="AS38" i="9" s="1"/>
  <c r="C110" i="9"/>
  <c r="C112" i="9" s="1"/>
  <c r="AP35" i="20"/>
  <c r="AQ19" i="19"/>
  <c r="J12" i="20"/>
  <c r="K19" i="19"/>
  <c r="AU37" i="9"/>
  <c r="AU38" i="9" s="1"/>
  <c r="E110" i="9"/>
  <c r="E112" i="9" s="1"/>
  <c r="P35" i="20"/>
  <c r="Q19" i="19"/>
  <c r="AT12" i="20"/>
  <c r="AU19" i="19"/>
  <c r="AH12" i="20"/>
  <c r="AI19" i="19"/>
  <c r="I9" i="4"/>
  <c r="AN9" i="4"/>
  <c r="I45" i="20"/>
  <c r="I137" i="18" s="1"/>
  <c r="I198" i="18" s="1"/>
  <c r="T22" i="18"/>
  <c r="T144" i="18" s="1"/>
  <c r="AB14" i="4"/>
  <c r="BD14" i="4"/>
  <c r="S17" i="9"/>
  <c r="S18" i="9" s="1"/>
  <c r="O35" i="20"/>
  <c r="V9" i="4"/>
  <c r="V16" i="4" s="1"/>
  <c r="T10" i="4"/>
  <c r="T11" i="4" s="1"/>
  <c r="K9" i="4"/>
  <c r="J9" i="4"/>
  <c r="G10" i="4"/>
  <c r="G11" i="4" s="1"/>
  <c r="BH9" i="4"/>
  <c r="BI9" i="4"/>
  <c r="BK9" i="4"/>
  <c r="X17" i="9"/>
  <c r="X18" i="9" s="1"/>
  <c r="AR9" i="19"/>
  <c r="X16" i="19"/>
  <c r="AA19" i="19"/>
  <c r="N8" i="20"/>
  <c r="N128" i="18" s="1"/>
  <c r="N31" i="20"/>
  <c r="AW66" i="20"/>
  <c r="AM9" i="4"/>
  <c r="AM16" i="4" s="1"/>
  <c r="AM17" i="4" s="1"/>
  <c r="AM19" i="4" s="1"/>
  <c r="T219" i="20" s="1"/>
  <c r="AS10" i="4"/>
  <c r="AS11" i="4" s="1"/>
  <c r="BH14" i="4"/>
  <c r="AQ9" i="19"/>
  <c r="AF16" i="19"/>
  <c r="AK31" i="20"/>
  <c r="AC10" i="4"/>
  <c r="AC11" i="4" s="1"/>
  <c r="AK10" i="4"/>
  <c r="AK11" i="4" s="1"/>
  <c r="AV9" i="4"/>
  <c r="AO17" i="9"/>
  <c r="AO18" i="9" s="1"/>
  <c r="AA17" i="9"/>
  <c r="AA18" i="9" s="1"/>
  <c r="AI9" i="19"/>
  <c r="AG16" i="19"/>
  <c r="R5" i="20"/>
  <c r="R127" i="18" s="1"/>
  <c r="R188" i="18" s="1"/>
  <c r="AN8" i="20"/>
  <c r="AN128" i="18" s="1"/>
  <c r="AL31" i="20"/>
  <c r="U9" i="4"/>
  <c r="U16" i="4" s="1"/>
  <c r="AU9" i="4"/>
  <c r="BD9" i="4"/>
  <c r="AV8" i="19"/>
  <c r="Z9" i="19"/>
  <c r="AO16" i="19"/>
  <c r="AA15" i="19"/>
  <c r="AQ12" i="19"/>
  <c r="Q12" i="19"/>
  <c r="L12" i="19"/>
  <c r="V5" i="20"/>
  <c r="V127" i="18" s="1"/>
  <c r="V188" i="18" s="1"/>
  <c r="AT31" i="20"/>
  <c r="H225" i="18"/>
  <c r="P225" i="18"/>
  <c r="X225" i="18"/>
  <c r="AF225" i="18"/>
  <c r="AN225" i="18"/>
  <c r="AV225" i="18"/>
  <c r="I10" i="4"/>
  <c r="I11" i="4" s="1"/>
  <c r="AM14" i="4"/>
  <c r="AR10" i="4"/>
  <c r="AR11" i="4" s="1"/>
  <c r="Z17" i="9"/>
  <c r="Z18" i="9" s="1"/>
  <c r="M17" i="9"/>
  <c r="M18" i="9" s="1"/>
  <c r="O190" i="18"/>
  <c r="I225" i="18"/>
  <c r="Q225" i="18"/>
  <c r="Y225" i="18"/>
  <c r="AG225" i="18"/>
  <c r="AO225" i="18"/>
  <c r="AW225" i="18"/>
  <c r="AJ10" i="4"/>
  <c r="AJ11" i="4" s="1"/>
  <c r="AF17" i="9"/>
  <c r="AF18" i="9" s="1"/>
  <c r="L17" i="9"/>
  <c r="L18" i="9" s="1"/>
  <c r="P9" i="19"/>
  <c r="AO15" i="19"/>
  <c r="AE15" i="19"/>
  <c r="AU12" i="19"/>
  <c r="U12" i="19"/>
  <c r="K12" i="19"/>
  <c r="I43" i="20"/>
  <c r="I197" i="18" s="1"/>
  <c r="AO47" i="9"/>
  <c r="AO52" i="9"/>
  <c r="AO29" i="9"/>
  <c r="G14" i="4"/>
  <c r="AG13" i="18"/>
  <c r="AG14" i="18"/>
  <c r="AG15" i="18"/>
  <c r="P9" i="4"/>
  <c r="P16" i="4" s="1"/>
  <c r="BC9" i="4"/>
  <c r="BC10" i="4"/>
  <c r="BC11" i="4" s="1"/>
  <c r="AK15" i="18"/>
  <c r="AK14" i="18"/>
  <c r="AK13" i="18"/>
  <c r="AS16" i="18"/>
  <c r="AS17" i="18"/>
  <c r="AS18" i="18"/>
  <c r="AW188" i="18"/>
  <c r="AU147" i="20"/>
  <c r="AV19" i="19"/>
  <c r="AU73" i="20"/>
  <c r="AU12" i="20"/>
  <c r="AU190" i="18" s="1"/>
  <c r="AE35" i="20"/>
  <c r="AF19" i="19"/>
  <c r="AE12" i="20"/>
  <c r="AE190" i="18" s="1"/>
  <c r="AH17" i="9"/>
  <c r="AH18" i="9" s="1"/>
  <c r="AI17" i="9"/>
  <c r="AI18" i="9" s="1"/>
  <c r="AM28" i="9"/>
  <c r="AM29" i="9" s="1"/>
  <c r="AR47" i="9"/>
  <c r="H39" i="20"/>
  <c r="H135" i="18" s="1"/>
  <c r="H8" i="20"/>
  <c r="H128" i="18" s="1"/>
  <c r="I15" i="19"/>
  <c r="BC14" i="4"/>
  <c r="AT109" i="18"/>
  <c r="AP17" i="18"/>
  <c r="AP18" i="18"/>
  <c r="AP16" i="18"/>
  <c r="X14" i="18"/>
  <c r="X15" i="18"/>
  <c r="X13" i="18"/>
  <c r="S53" i="9"/>
  <c r="T3" i="11" s="1"/>
  <c r="U36" i="20" s="1"/>
  <c r="S47" i="9"/>
  <c r="Q69" i="20"/>
  <c r="R15" i="19"/>
  <c r="Q8" i="20"/>
  <c r="Q128" i="18" s="1"/>
  <c r="AU35" i="20"/>
  <c r="AC113" i="18"/>
  <c r="AC114" i="18"/>
  <c r="Q13" i="18"/>
  <c r="Q14" i="18"/>
  <c r="Q15" i="18"/>
  <c r="AS31" i="20"/>
  <c r="AS66" i="20"/>
  <c r="AS50" i="20"/>
  <c r="AS5" i="20"/>
  <c r="AS127" i="18" s="1"/>
  <c r="AS188" i="18" s="1"/>
  <c r="AP9" i="10"/>
  <c r="AP10" i="10" s="1"/>
  <c r="AP12" i="10" s="1"/>
  <c r="AS180" i="20" s="1"/>
  <c r="E14" i="4"/>
  <c r="M14" i="4"/>
  <c r="BG10" i="4"/>
  <c r="BG11" i="4" s="1"/>
  <c r="BG14" i="4" s="1"/>
  <c r="BG17" i="4" s="1"/>
  <c r="BG19" i="4" s="1"/>
  <c r="AN178" i="20" s="1"/>
  <c r="BG9" i="4"/>
  <c r="BG16" i="4" s="1"/>
  <c r="U11" i="18"/>
  <c r="U12" i="18"/>
  <c r="S12" i="18"/>
  <c r="S11" i="18"/>
  <c r="K13" i="18"/>
  <c r="K14" i="18"/>
  <c r="K15" i="18"/>
  <c r="V19" i="19"/>
  <c r="U43" i="20"/>
  <c r="R10" i="4"/>
  <c r="R11" i="4" s="1"/>
  <c r="AI13" i="18"/>
  <c r="AI14" i="18"/>
  <c r="AI15" i="18"/>
  <c r="AO13" i="18"/>
  <c r="AO14" i="18"/>
  <c r="AO15" i="18"/>
  <c r="AW17" i="18"/>
  <c r="AW18" i="18"/>
  <c r="AW16" i="18"/>
  <c r="AQ28" i="9"/>
  <c r="AF14" i="18"/>
  <c r="AF15" i="18"/>
  <c r="AF13" i="18"/>
  <c r="W14" i="18"/>
  <c r="W15" i="18"/>
  <c r="W13" i="18"/>
  <c r="I28" i="9"/>
  <c r="P18" i="18"/>
  <c r="P16" i="18"/>
  <c r="P17" i="18"/>
  <c r="AM18" i="18"/>
  <c r="AM16" i="18"/>
  <c r="AM17" i="18"/>
  <c r="AR19" i="19"/>
  <c r="AQ43" i="20"/>
  <c r="AQ57" i="20"/>
  <c r="S14" i="4"/>
  <c r="T9" i="4"/>
  <c r="J14" i="4"/>
  <c r="N9" i="4"/>
  <c r="F9" i="4"/>
  <c r="F16" i="4" s="1"/>
  <c r="Y9" i="4"/>
  <c r="X9" i="4"/>
  <c r="AR29" i="9"/>
  <c r="T13" i="18"/>
  <c r="T14" i="18"/>
  <c r="T15" i="18"/>
  <c r="BJ14" i="4"/>
  <c r="AW171" i="20"/>
  <c r="Y18" i="7"/>
  <c r="AB171" i="20" s="1"/>
  <c r="H18" i="7"/>
  <c r="K171" i="20" s="1"/>
  <c r="G18" i="7"/>
  <c r="AO18" i="7"/>
  <c r="AR171" i="20" s="1"/>
  <c r="AC18" i="7"/>
  <c r="W18" i="7"/>
  <c r="Z171" i="20" s="1"/>
  <c r="V18" i="7"/>
  <c r="K18" i="7"/>
  <c r="N171" i="20" s="1"/>
  <c r="J18" i="7"/>
  <c r="I18" i="7"/>
  <c r="AM18" i="7"/>
  <c r="AP171" i="20" s="1"/>
  <c r="AJ18" i="7"/>
  <c r="AM171" i="20" s="1"/>
  <c r="AB18" i="7"/>
  <c r="X18" i="7"/>
  <c r="AA171" i="20" s="1"/>
  <c r="T18" i="7"/>
  <c r="W171" i="20" s="1"/>
  <c r="E18" i="7"/>
  <c r="H171" i="20" s="1"/>
  <c r="AI18" i="7"/>
  <c r="AL171" i="20" s="1"/>
  <c r="U18" i="7"/>
  <c r="X171" i="20" s="1"/>
  <c r="N18" i="7"/>
  <c r="L18" i="7"/>
  <c r="O171" i="20" s="1"/>
  <c r="F18" i="7"/>
  <c r="I171" i="20" s="1"/>
  <c r="AK18" i="7"/>
  <c r="AN171" i="20" s="1"/>
  <c r="AG18" i="7"/>
  <c r="AJ171" i="20" s="1"/>
  <c r="AA18" i="7"/>
  <c r="S18" i="7"/>
  <c r="V171" i="20" s="1"/>
  <c r="O18" i="7"/>
  <c r="AQ18" i="7"/>
  <c r="AT171" i="20" s="1"/>
  <c r="P18" i="7"/>
  <c r="M18" i="7"/>
  <c r="P171" i="20" s="1"/>
  <c r="AN18" i="7"/>
  <c r="AQ171" i="20" s="1"/>
  <c r="AH18" i="7"/>
  <c r="AK171" i="20" s="1"/>
  <c r="R18" i="7"/>
  <c r="Q18" i="7"/>
  <c r="AR16" i="18"/>
  <c r="AR17" i="18"/>
  <c r="AR18" i="18"/>
  <c r="Z13" i="18"/>
  <c r="Z14" i="18"/>
  <c r="Z15" i="18"/>
  <c r="O18" i="18"/>
  <c r="O17" i="18"/>
  <c r="O16" i="18"/>
  <c r="AO69" i="20"/>
  <c r="AP15" i="19"/>
  <c r="Z31" i="20"/>
  <c r="AA12" i="19"/>
  <c r="Z66" i="20"/>
  <c r="Z5" i="20"/>
  <c r="Z127" i="18" s="1"/>
  <c r="Z188" i="18" s="1"/>
  <c r="W9" i="10"/>
  <c r="W10" i="10" s="1"/>
  <c r="W12" i="10" s="1"/>
  <c r="Z180" i="20" s="1"/>
  <c r="Z221" i="20" s="1"/>
  <c r="X57" i="20"/>
  <c r="Y19" i="19"/>
  <c r="X12" i="20"/>
  <c r="X190" i="18" s="1"/>
  <c r="AJ16" i="18"/>
  <c r="AJ17" i="18"/>
  <c r="AJ18" i="18"/>
  <c r="S9" i="4"/>
  <c r="S16" i="4" s="1"/>
  <c r="R80" i="13"/>
  <c r="L5" i="17" s="1"/>
  <c r="N80" i="13"/>
  <c r="H5" i="17" s="1"/>
  <c r="T83" i="18"/>
  <c r="AO10" i="4"/>
  <c r="AO11" i="4" s="1"/>
  <c r="AO14" i="4" s="1"/>
  <c r="AO9" i="4"/>
  <c r="AO16" i="4" s="1"/>
  <c r="AW10" i="4"/>
  <c r="AW11" i="4" s="1"/>
  <c r="AW14" i="4" s="1"/>
  <c r="AW9" i="4"/>
  <c r="AY16" i="4"/>
  <c r="AR13" i="18"/>
  <c r="AR14" i="18"/>
  <c r="AR15" i="18"/>
  <c r="AE14" i="18"/>
  <c r="AE15" i="18"/>
  <c r="AE13" i="18"/>
  <c r="AB16" i="18"/>
  <c r="AB17" i="18"/>
  <c r="AB18" i="18"/>
  <c r="G52" i="9"/>
  <c r="H2" i="11" s="1"/>
  <c r="N28" i="9"/>
  <c r="K28" i="9"/>
  <c r="P28" i="9"/>
  <c r="H28" i="9"/>
  <c r="M28" i="9"/>
  <c r="AP28" i="9"/>
  <c r="J28" i="9"/>
  <c r="AN28" i="9"/>
  <c r="AN29" i="9" s="1"/>
  <c r="O28" i="9"/>
  <c r="L28" i="9"/>
  <c r="AJ188" i="18"/>
  <c r="AN175" i="20"/>
  <c r="AO19" i="19"/>
  <c r="AN35" i="20"/>
  <c r="AC19" i="19"/>
  <c r="AB43" i="20"/>
  <c r="AB35" i="20"/>
  <c r="U16" i="18"/>
  <c r="U17" i="18"/>
  <c r="U18" i="18"/>
  <c r="L13" i="18"/>
  <c r="L14" i="18"/>
  <c r="L15" i="18"/>
  <c r="Y14" i="4"/>
  <c r="I14" i="4"/>
  <c r="V10" i="4"/>
  <c r="V11" i="4" s="1"/>
  <c r="V14" i="4" s="1"/>
  <c r="V17" i="4" s="1"/>
  <c r="V19" i="4" s="1"/>
  <c r="P10" i="4"/>
  <c r="P11" i="4" s="1"/>
  <c r="P14" i="4" s="1"/>
  <c r="P17" i="4" s="1"/>
  <c r="P19" i="4" s="1"/>
  <c r="L9" i="4"/>
  <c r="H9" i="4"/>
  <c r="D112" i="9"/>
  <c r="AX80" i="13"/>
  <c r="AR5" i="17" s="1"/>
  <c r="AE18" i="7"/>
  <c r="AH171" i="20" s="1"/>
  <c r="AU11" i="18"/>
  <c r="AU12" i="18"/>
  <c r="AH13" i="18"/>
  <c r="AH14" i="18"/>
  <c r="AH15" i="18"/>
  <c r="AO12" i="19"/>
  <c r="AN140" i="20"/>
  <c r="AN158" i="18" s="1"/>
  <c r="AN219" i="18" s="1"/>
  <c r="AN31" i="20"/>
  <c r="AK9" i="10"/>
  <c r="AK10" i="10" s="1"/>
  <c r="AK12" i="10" s="1"/>
  <c r="AN180" i="20" s="1"/>
  <c r="P14" i="18"/>
  <c r="P15" i="18"/>
  <c r="P13" i="18"/>
  <c r="R17" i="18"/>
  <c r="R18" i="18"/>
  <c r="R16" i="18"/>
  <c r="AL14" i="4"/>
  <c r="AQ10" i="4"/>
  <c r="AQ11" i="4" s="1"/>
  <c r="AQ16" i="18"/>
  <c r="AQ17" i="18"/>
  <c r="AQ18" i="18"/>
  <c r="AS15" i="18"/>
  <c r="AS14" i="18"/>
  <c r="AS13" i="18"/>
  <c r="P8" i="20"/>
  <c r="P128" i="18" s="1"/>
  <c r="U190" i="18"/>
  <c r="AP12" i="20"/>
  <c r="T35" i="20"/>
  <c r="P39" i="20"/>
  <c r="J45" i="20"/>
  <c r="P69" i="20"/>
  <c r="AU221" i="18"/>
  <c r="Q17" i="18"/>
  <c r="Q18" i="18"/>
  <c r="Q16" i="18"/>
  <c r="R13" i="18"/>
  <c r="R14" i="18"/>
  <c r="R15" i="18"/>
  <c r="V16" i="18"/>
  <c r="V17" i="18"/>
  <c r="V18" i="18"/>
  <c r="AD16" i="18"/>
  <c r="AD17" i="18"/>
  <c r="AD18" i="18"/>
  <c r="AL16" i="18"/>
  <c r="AL17" i="18"/>
  <c r="AL18" i="18"/>
  <c r="AN18" i="18"/>
  <c r="AN16" i="18"/>
  <c r="AN17" i="18"/>
  <c r="AQ13" i="18"/>
  <c r="AQ14" i="18"/>
  <c r="AQ15" i="18"/>
  <c r="AT16" i="18"/>
  <c r="AT17" i="18"/>
  <c r="AT18" i="18"/>
  <c r="BN9" i="4"/>
  <c r="Q9" i="2"/>
  <c r="AR34" i="2" s="1"/>
  <c r="V190" i="18"/>
  <c r="AT190" i="18"/>
  <c r="AJ73" i="20"/>
  <c r="AA10" i="4"/>
  <c r="AA11" i="4" s="1"/>
  <c r="AE10" i="4"/>
  <c r="AE11" i="4" s="1"/>
  <c r="O14" i="18"/>
  <c r="O15" i="18"/>
  <c r="O13" i="18"/>
  <c r="V15" i="18"/>
  <c r="V13" i="18"/>
  <c r="V14" i="18"/>
  <c r="AP10" i="4"/>
  <c r="AP11" i="4" s="1"/>
  <c r="W18" i="18"/>
  <c r="W16" i="18"/>
  <c r="W17" i="18"/>
  <c r="X18" i="18"/>
  <c r="X16" i="18"/>
  <c r="X17" i="18"/>
  <c r="AR9" i="4"/>
  <c r="AR16" i="4" s="1"/>
  <c r="AT9" i="4"/>
  <c r="AT16" i="4" s="1"/>
  <c r="AA16" i="18"/>
  <c r="AA17" i="18"/>
  <c r="AA18" i="18"/>
  <c r="AW16" i="4"/>
  <c r="AD15" i="18"/>
  <c r="AD13" i="18"/>
  <c r="AD14" i="18"/>
  <c r="AX10" i="4"/>
  <c r="AX11" i="4" s="1"/>
  <c r="AE18" i="18"/>
  <c r="AE17" i="18"/>
  <c r="AE16" i="18"/>
  <c r="AY10" i="4"/>
  <c r="AY11" i="4" s="1"/>
  <c r="AJ13" i="18"/>
  <c r="AJ14" i="18"/>
  <c r="AJ15" i="18"/>
  <c r="AL15" i="18"/>
  <c r="AL13" i="18"/>
  <c r="AL14" i="18"/>
  <c r="BF9" i="4"/>
  <c r="BF16" i="4" s="1"/>
  <c r="AN14" i="18"/>
  <c r="AN15" i="18"/>
  <c r="AN13" i="18"/>
  <c r="AT15" i="18"/>
  <c r="AT13" i="18"/>
  <c r="AT14" i="18"/>
  <c r="AU18" i="18"/>
  <c r="AU16" i="18"/>
  <c r="AU17" i="18"/>
  <c r="Q8" i="2"/>
  <c r="AM190" i="18"/>
  <c r="AD12" i="20"/>
  <c r="AD190" i="18" s="1"/>
  <c r="Z39" i="20"/>
  <c r="AH45" i="20"/>
  <c r="AG221" i="18"/>
  <c r="L16" i="18"/>
  <c r="L17" i="18"/>
  <c r="L18" i="18"/>
  <c r="AF10" i="4"/>
  <c r="AF11" i="4" s="1"/>
  <c r="M16" i="18"/>
  <c r="M18" i="18"/>
  <c r="M17" i="18"/>
  <c r="AG10" i="4"/>
  <c r="AG11" i="4" s="1"/>
  <c r="AG14" i="4" s="1"/>
  <c r="N16" i="18"/>
  <c r="N17" i="18"/>
  <c r="N18" i="18"/>
  <c r="AS9" i="4"/>
  <c r="AS16" i="4" s="1"/>
  <c r="Z17" i="18"/>
  <c r="Z18" i="18"/>
  <c r="Z16" i="18"/>
  <c r="AT14" i="4"/>
  <c r="AA13" i="18"/>
  <c r="AA14" i="18"/>
  <c r="AA15" i="18"/>
  <c r="AF18" i="18"/>
  <c r="AF16" i="18"/>
  <c r="AF17" i="18"/>
  <c r="BF14" i="4"/>
  <c r="BO9" i="4"/>
  <c r="AV18" i="18"/>
  <c r="AV16" i="18"/>
  <c r="AV17" i="18"/>
  <c r="Q7" i="2"/>
  <c r="AR30" i="2" s="1"/>
  <c r="AW5" i="19"/>
  <c r="AP16" i="19"/>
  <c r="J5" i="20"/>
  <c r="J127" i="18" s="1"/>
  <c r="J188" i="18" s="1"/>
  <c r="AA5" i="20"/>
  <c r="AA127" i="18" s="1"/>
  <c r="AA188" i="18" s="1"/>
  <c r="Z8" i="20"/>
  <c r="Z128" i="18" s="1"/>
  <c r="AN190" i="18"/>
  <c r="V31" i="20"/>
  <c r="AJ35" i="20"/>
  <c r="AW45" i="20"/>
  <c r="J66" i="20"/>
  <c r="AJ147" i="20"/>
  <c r="AJ221" i="18" s="1"/>
  <c r="V186" i="20"/>
  <c r="J17" i="18"/>
  <c r="J18" i="18"/>
  <c r="J16" i="18"/>
  <c r="K16" i="18"/>
  <c r="K17" i="18"/>
  <c r="K18" i="18"/>
  <c r="M15" i="18"/>
  <c r="M13" i="18"/>
  <c r="M14" i="18"/>
  <c r="N15" i="18"/>
  <c r="N13" i="18"/>
  <c r="N14" i="18"/>
  <c r="Y17" i="18"/>
  <c r="Y18" i="18"/>
  <c r="Y16" i="18"/>
  <c r="AS14" i="4"/>
  <c r="BB9" i="4"/>
  <c r="AM14" i="18"/>
  <c r="AM15" i="18"/>
  <c r="AM13" i="18"/>
  <c r="AP13" i="18"/>
  <c r="AP14" i="18"/>
  <c r="AP15" i="18"/>
  <c r="BO14" i="4"/>
  <c r="AV14" i="18"/>
  <c r="AV15" i="18"/>
  <c r="AV13" i="18"/>
  <c r="AN17" i="9"/>
  <c r="AN18" i="9" s="1"/>
  <c r="T17" i="9"/>
  <c r="T18" i="9" s="1"/>
  <c r="AJ9" i="19"/>
  <c r="N16" i="19"/>
  <c r="AX16" i="19"/>
  <c r="AQ15" i="19"/>
  <c r="S12" i="19"/>
  <c r="I12" i="19"/>
  <c r="T19" i="19"/>
  <c r="P19" i="19"/>
  <c r="M19" i="19"/>
  <c r="M5" i="20"/>
  <c r="M127" i="18" s="1"/>
  <c r="M188" i="18" s="1"/>
  <c r="AD5" i="20"/>
  <c r="AD127" i="18" s="1"/>
  <c r="AD188" i="18" s="1"/>
  <c r="AT5" i="20"/>
  <c r="AT127" i="18" s="1"/>
  <c r="AT188" i="18" s="1"/>
  <c r="AD8" i="20"/>
  <c r="AD128" i="18" s="1"/>
  <c r="I190" i="18"/>
  <c r="AG12" i="20"/>
  <c r="AG190" i="18" s="1"/>
  <c r="AM35" i="20"/>
  <c r="AP43" i="20"/>
  <c r="N50" i="20"/>
  <c r="I144" i="18"/>
  <c r="K225" i="18"/>
  <c r="S225" i="18"/>
  <c r="AA225" i="18"/>
  <c r="AI225" i="18"/>
  <c r="AQ225" i="18"/>
  <c r="AB9" i="4"/>
  <c r="AB16" i="4" s="1"/>
  <c r="AB17" i="4" s="1"/>
  <c r="AB19" i="4" s="1"/>
  <c r="I178" i="20" s="1"/>
  <c r="J13" i="18"/>
  <c r="J14" i="18"/>
  <c r="J15" i="18"/>
  <c r="T23" i="18"/>
  <c r="T20" i="18"/>
  <c r="T21" i="18"/>
  <c r="Y13" i="18"/>
  <c r="Y14" i="18"/>
  <c r="Y15" i="18"/>
  <c r="AU14" i="4"/>
  <c r="AB13" i="18"/>
  <c r="AB14" i="18"/>
  <c r="AB15" i="18"/>
  <c r="AC16" i="18"/>
  <c r="AC18" i="18"/>
  <c r="AC17" i="18"/>
  <c r="AH17" i="18"/>
  <c r="AH18" i="18"/>
  <c r="AH16" i="18"/>
  <c r="BL9" i="4"/>
  <c r="BL16" i="4" s="1"/>
  <c r="Q6" i="2"/>
  <c r="AR28" i="2" s="1"/>
  <c r="AR17" i="9"/>
  <c r="AR18" i="9" s="1"/>
  <c r="T12" i="18"/>
  <c r="T11" i="18"/>
  <c r="AH5" i="20"/>
  <c r="AH127" i="18" s="1"/>
  <c r="J190" i="18"/>
  <c r="AH190" i="18"/>
  <c r="AP190" i="18"/>
  <c r="AD31" i="20"/>
  <c r="J57" i="20"/>
  <c r="AH66" i="20"/>
  <c r="L225" i="18"/>
  <c r="T225" i="18"/>
  <c r="AB225" i="18"/>
  <c r="AJ225" i="18"/>
  <c r="AR225" i="18"/>
  <c r="S16" i="18"/>
  <c r="S17" i="18"/>
  <c r="S18" i="18"/>
  <c r="T16" i="18"/>
  <c r="T17" i="18"/>
  <c r="T18" i="18"/>
  <c r="AN10" i="4"/>
  <c r="AN11" i="4" s="1"/>
  <c r="AV14" i="4"/>
  <c r="AC15" i="18"/>
  <c r="AC13" i="18"/>
  <c r="AC14" i="18"/>
  <c r="AG17" i="18"/>
  <c r="AG18" i="18"/>
  <c r="AG16" i="18"/>
  <c r="AI16" i="18"/>
  <c r="AI17" i="18"/>
  <c r="AI18" i="18"/>
  <c r="AK16" i="18"/>
  <c r="AK17" i="18"/>
  <c r="AK18" i="18"/>
  <c r="AO17" i="18"/>
  <c r="AO18" i="18"/>
  <c r="AO16" i="18"/>
  <c r="AB17" i="9"/>
  <c r="AB18" i="9" s="1"/>
  <c r="AA9" i="19"/>
  <c r="W16" i="19"/>
  <c r="L35" i="20"/>
  <c r="M225" i="18"/>
  <c r="U225" i="18"/>
  <c r="AC225" i="18"/>
  <c r="AK225" i="18"/>
  <c r="AS225" i="18"/>
  <c r="AB26" i="22"/>
  <c r="AB29" i="22"/>
  <c r="AD20" i="22"/>
  <c r="AG3" i="24"/>
  <c r="AC21" i="22"/>
  <c r="AF4" i="24"/>
  <c r="AF6" i="24"/>
  <c r="AD80" i="13"/>
  <c r="X5" i="17" s="1"/>
  <c r="V80" i="13"/>
  <c r="P5" i="17" s="1"/>
  <c r="AT80" i="13"/>
  <c r="AN5" i="17" s="1"/>
  <c r="AL80" i="13"/>
  <c r="AF5" i="17" s="1"/>
  <c r="AH80" i="13"/>
  <c r="AB5" i="17" s="1"/>
  <c r="AF80" i="13"/>
  <c r="Z5" i="17" s="1"/>
  <c r="Z80" i="13"/>
  <c r="T5" i="17" s="1"/>
  <c r="AP80" i="13"/>
  <c r="AJ5" i="17" s="1"/>
  <c r="AO80" i="13"/>
  <c r="AI5" i="17" s="1"/>
  <c r="AQ80" i="13"/>
  <c r="AK5" i="17" s="1"/>
  <c r="K80" i="13"/>
  <c r="E5" i="17" s="1"/>
  <c r="I80" i="13"/>
  <c r="C5" i="17" s="1"/>
  <c r="AM80" i="13"/>
  <c r="AG5" i="17" s="1"/>
  <c r="AK80" i="13"/>
  <c r="AE5" i="17" s="1"/>
  <c r="AB80" i="13"/>
  <c r="V5" i="17" s="1"/>
  <c r="S80" i="13"/>
  <c r="M5" i="17" s="1"/>
  <c r="AI80" i="13"/>
  <c r="AC5" i="17" s="1"/>
  <c r="L80" i="13"/>
  <c r="F5" i="17" s="1"/>
  <c r="AE80" i="13"/>
  <c r="Y5" i="17" s="1"/>
  <c r="AC80" i="13"/>
  <c r="W5" i="17" s="1"/>
  <c r="T80" i="13"/>
  <c r="N5" i="17" s="1"/>
  <c r="AV80" i="13"/>
  <c r="AP5" i="17" s="1"/>
  <c r="Y80" i="13"/>
  <c r="S5" i="17" s="1"/>
  <c r="P80" i="13"/>
  <c r="J5" i="17" s="1"/>
  <c r="W80" i="13"/>
  <c r="Q5" i="17" s="1"/>
  <c r="AR80" i="13"/>
  <c r="AL5" i="17" s="1"/>
  <c r="U80" i="13"/>
  <c r="O5" i="17" s="1"/>
  <c r="AY80" i="13"/>
  <c r="AS5" i="17" s="1"/>
  <c r="AW80" i="13"/>
  <c r="AQ5" i="17" s="1"/>
  <c r="AN80" i="13"/>
  <c r="AH5" i="17" s="1"/>
  <c r="Q80" i="13"/>
  <c r="K5" i="17" s="1"/>
  <c r="J80" i="13"/>
  <c r="D5" i="17" s="1"/>
  <c r="AG80" i="13"/>
  <c r="AA5" i="17" s="1"/>
  <c r="X80" i="13"/>
  <c r="R5" i="17" s="1"/>
  <c r="AU80" i="13"/>
  <c r="AO5" i="17" s="1"/>
  <c r="AS80" i="13"/>
  <c r="AM5" i="17" s="1"/>
  <c r="AJ80" i="13"/>
  <c r="AD5" i="17" s="1"/>
  <c r="AA80" i="13"/>
  <c r="U5" i="17" s="1"/>
  <c r="O80" i="13"/>
  <c r="I5" i="17" s="1"/>
  <c r="M80" i="13"/>
  <c r="G5" i="17" s="1"/>
  <c r="L221" i="20"/>
  <c r="AC221" i="20"/>
  <c r="AG221" i="20"/>
  <c r="Y221" i="20"/>
  <c r="T221" i="20"/>
  <c r="AD221" i="20"/>
  <c r="AI221" i="20"/>
  <c r="J221" i="20"/>
  <c r="U221" i="20"/>
  <c r="Q221" i="20"/>
  <c r="R221" i="20"/>
  <c r="S221" i="20"/>
  <c r="M221" i="20"/>
  <c r="AE221" i="20"/>
  <c r="AF221" i="20"/>
  <c r="BD16" i="4"/>
  <c r="BP17" i="4"/>
  <c r="BP19" i="4" s="1"/>
  <c r="AW178" i="20" s="1"/>
  <c r="BB16" i="4"/>
  <c r="AI16" i="4"/>
  <c r="BI16" i="4"/>
  <c r="BI17" i="4" s="1"/>
  <c r="BI19" i="4" s="1"/>
  <c r="AP178" i="20" s="1"/>
  <c r="BJ16" i="4"/>
  <c r="BM16" i="4"/>
  <c r="Y16" i="4"/>
  <c r="X16" i="4"/>
  <c r="I16" i="4"/>
  <c r="I17" i="4" s="1"/>
  <c r="I19" i="4" s="1"/>
  <c r="AG16" i="4"/>
  <c r="AU16" i="4"/>
  <c r="AU17" i="4" s="1"/>
  <c r="AU19" i="4" s="1"/>
  <c r="AB178" i="20" s="1"/>
  <c r="R16" i="4"/>
  <c r="M16" i="4"/>
  <c r="L16" i="4"/>
  <c r="H16" i="4"/>
  <c r="AH16" i="4"/>
  <c r="AV16" i="4"/>
  <c r="BK16" i="4"/>
  <c r="AJ16" i="4"/>
  <c r="AT17" i="4"/>
  <c r="AT19" i="4" s="1"/>
  <c r="AA178" i="20" s="1"/>
  <c r="BC16" i="4"/>
  <c r="BN16" i="4"/>
  <c r="Q16" i="4"/>
  <c r="S17" i="4"/>
  <c r="S19" i="4" s="1"/>
  <c r="K16" i="4"/>
  <c r="J16" i="4"/>
  <c r="J17" i="4" s="1"/>
  <c r="J19" i="4" s="1"/>
  <c r="BD17" i="4"/>
  <c r="BD19" i="4" s="1"/>
  <c r="AK178" i="20" s="1"/>
  <c r="G16" i="4"/>
  <c r="G17" i="4" s="1"/>
  <c r="G19" i="4" s="1"/>
  <c r="BH16" i="4"/>
  <c r="BO16" i="4"/>
  <c r="E17" i="4"/>
  <c r="E19" i="4" s="1"/>
  <c r="T16" i="4"/>
  <c r="O16" i="4"/>
  <c r="N16" i="4"/>
  <c r="AN16" i="4"/>
  <c r="BH17" i="4"/>
  <c r="BH19" i="4" s="1"/>
  <c r="AO178" i="20" s="1"/>
  <c r="T14" i="4"/>
  <c r="Q14" i="4"/>
  <c r="X14" i="4"/>
  <c r="K14" i="4"/>
  <c r="W14" i="4"/>
  <c r="W17" i="4" s="1"/>
  <c r="W19" i="4" s="1"/>
  <c r="N14" i="4"/>
  <c r="F14" i="4"/>
  <c r="U14" i="4"/>
  <c r="R14" i="4"/>
  <c r="R17" i="4" s="1"/>
  <c r="R19" i="4" s="1"/>
  <c r="O14" i="4"/>
  <c r="L14" i="4"/>
  <c r="H14" i="4"/>
  <c r="Z14" i="4"/>
  <c r="AA14" i="4"/>
  <c r="AC14" i="4"/>
  <c r="AD14" i="4"/>
  <c r="G85" i="20"/>
  <c r="G147" i="18" s="1"/>
  <c r="G208" i="18" s="1"/>
  <c r="G90" i="20"/>
  <c r="G148" i="18" s="1"/>
  <c r="G209" i="18" s="1"/>
  <c r="G80" i="20"/>
  <c r="G146" i="18" s="1"/>
  <c r="G207" i="18" s="1"/>
  <c r="K151" i="20"/>
  <c r="K161" i="18" s="1"/>
  <c r="K222" i="18" s="1"/>
  <c r="K125" i="20"/>
  <c r="K155" i="18" s="1"/>
  <c r="K216" i="18" s="1"/>
  <c r="AF14" i="4"/>
  <c r="AK14" i="4"/>
  <c r="H151" i="20"/>
  <c r="H161" i="18" s="1"/>
  <c r="H222" i="18" s="1"/>
  <c r="H125" i="20"/>
  <c r="H155" i="18" s="1"/>
  <c r="H216" i="18" s="1"/>
  <c r="I80" i="20"/>
  <c r="I146" i="18" s="1"/>
  <c r="I207" i="18" s="1"/>
  <c r="I85" i="20"/>
  <c r="I147" i="18" s="1"/>
  <c r="I208" i="18" s="1"/>
  <c r="I90" i="20"/>
  <c r="I148" i="18" s="1"/>
  <c r="I209" i="18" s="1"/>
  <c r="J151" i="20"/>
  <c r="J161" i="18" s="1"/>
  <c r="J222" i="18" s="1"/>
  <c r="J125" i="20"/>
  <c r="J155" i="18" s="1"/>
  <c r="J216" i="18" s="1"/>
  <c r="AQ14" i="4"/>
  <c r="Z9" i="4"/>
  <c r="Z16" i="4" s="1"/>
  <c r="G115" i="20"/>
  <c r="G153" i="18" s="1"/>
  <c r="G214" i="18" s="1"/>
  <c r="G120" i="20"/>
  <c r="G154" i="18" s="1"/>
  <c r="G215" i="18" s="1"/>
  <c r="I115" i="20"/>
  <c r="I153" i="18" s="1"/>
  <c r="I214" i="18" s="1"/>
  <c r="I120" i="20"/>
  <c r="I154" i="18" s="1"/>
  <c r="I215" i="18" s="1"/>
  <c r="J171" i="20"/>
  <c r="J215" i="20"/>
  <c r="AD9" i="4"/>
  <c r="AD16" i="4" s="1"/>
  <c r="AJ14" i="4"/>
  <c r="G151" i="20"/>
  <c r="G161" i="18" s="1"/>
  <c r="G222" i="18" s="1"/>
  <c r="G125" i="20"/>
  <c r="G155" i="18" s="1"/>
  <c r="G216" i="18" s="1"/>
  <c r="AA9" i="4"/>
  <c r="AA16" i="4" s="1"/>
  <c r="AC9" i="4"/>
  <c r="AC16" i="4" s="1"/>
  <c r="AE14" i="4"/>
  <c r="AX14" i="4"/>
  <c r="AN14" i="4"/>
  <c r="AP14" i="4"/>
  <c r="H90" i="20"/>
  <c r="H148" i="18" s="1"/>
  <c r="H209" i="18" s="1"/>
  <c r="H80" i="20"/>
  <c r="H146" i="18" s="1"/>
  <c r="H207" i="18" s="1"/>
  <c r="H85" i="20"/>
  <c r="H147" i="18" s="1"/>
  <c r="H208" i="18" s="1"/>
  <c r="I125" i="20"/>
  <c r="I155" i="18" s="1"/>
  <c r="I216" i="18" s="1"/>
  <c r="I151" i="20"/>
  <c r="I161" i="18" s="1"/>
  <c r="I222" i="18" s="1"/>
  <c r="J80" i="20"/>
  <c r="J146" i="18" s="1"/>
  <c r="J207" i="18" s="1"/>
  <c r="J85" i="20"/>
  <c r="J147" i="18" s="1"/>
  <c r="J208" i="18" s="1"/>
  <c r="J90" i="20"/>
  <c r="J148" i="18" s="1"/>
  <c r="J209" i="18" s="1"/>
  <c r="AR14" i="4"/>
  <c r="AR17" i="4" s="1"/>
  <c r="AR19" i="4" s="1"/>
  <c r="H120" i="20"/>
  <c r="H154" i="18" s="1"/>
  <c r="H215" i="18" s="1"/>
  <c r="H115" i="20"/>
  <c r="H153" i="18" s="1"/>
  <c r="H214" i="18" s="1"/>
  <c r="L151" i="20"/>
  <c r="L161" i="18" s="1"/>
  <c r="L222" i="18" s="1"/>
  <c r="L125" i="20"/>
  <c r="L155" i="18" s="1"/>
  <c r="L216" i="18" s="1"/>
  <c r="M215" i="20"/>
  <c r="M171" i="20"/>
  <c r="P90" i="20"/>
  <c r="P148" i="18" s="1"/>
  <c r="P209" i="18" s="1"/>
  <c r="P80" i="20"/>
  <c r="P146" i="18" s="1"/>
  <c r="P207" i="18" s="1"/>
  <c r="P85" i="20"/>
  <c r="P147" i="18" s="1"/>
  <c r="P208" i="18" s="1"/>
  <c r="T151" i="20"/>
  <c r="T161" i="18" s="1"/>
  <c r="T222" i="18" s="1"/>
  <c r="T125" i="20"/>
  <c r="T155" i="18" s="1"/>
  <c r="T216" i="18" s="1"/>
  <c r="U215" i="20"/>
  <c r="U171" i="20"/>
  <c r="V125" i="20"/>
  <c r="V155" i="18" s="1"/>
  <c r="V216" i="18" s="1"/>
  <c r="V151" i="20"/>
  <c r="V161" i="18" s="1"/>
  <c r="V222" i="18" s="1"/>
  <c r="X85" i="20"/>
  <c r="X147" i="18" s="1"/>
  <c r="X208" i="18" s="1"/>
  <c r="X90" i="20"/>
  <c r="X148" i="18" s="1"/>
  <c r="X209" i="18" s="1"/>
  <c r="X80" i="20"/>
  <c r="X146" i="18" s="1"/>
  <c r="X207" i="18" s="1"/>
  <c r="AC215" i="20"/>
  <c r="AC171" i="20"/>
  <c r="AD151" i="20"/>
  <c r="AD161" i="18" s="1"/>
  <c r="AD222" i="18" s="1"/>
  <c r="AD125" i="20"/>
  <c r="AD155" i="18" s="1"/>
  <c r="AD216" i="18" s="1"/>
  <c r="AF215" i="20"/>
  <c r="AF171" i="20"/>
  <c r="L215" i="20"/>
  <c r="L171" i="20"/>
  <c r="AF9" i="4"/>
  <c r="AF16" i="4" s="1"/>
  <c r="O85" i="20"/>
  <c r="O147" i="18" s="1"/>
  <c r="O208" i="18" s="1"/>
  <c r="O90" i="20"/>
  <c r="O148" i="18" s="1"/>
  <c r="O209" i="18" s="1"/>
  <c r="O80" i="20"/>
  <c r="O146" i="18" s="1"/>
  <c r="O207" i="18" s="1"/>
  <c r="AI10" i="4"/>
  <c r="AI11" i="4" s="1"/>
  <c r="AI14" i="4" s="1"/>
  <c r="S151" i="20"/>
  <c r="S161" i="18" s="1"/>
  <c r="S222" i="18" s="1"/>
  <c r="S125" i="20"/>
  <c r="S155" i="18" s="1"/>
  <c r="S216" i="18" s="1"/>
  <c r="T215" i="20"/>
  <c r="T171" i="20"/>
  <c r="W151" i="20"/>
  <c r="W161" i="18" s="1"/>
  <c r="W222" i="18" s="1"/>
  <c r="W125" i="20"/>
  <c r="W155" i="18" s="1"/>
  <c r="W216" i="18" s="1"/>
  <c r="Y80" i="20"/>
  <c r="Y146" i="18" s="1"/>
  <c r="Y207" i="18" s="1"/>
  <c r="Y90" i="20"/>
  <c r="Y148" i="18" s="1"/>
  <c r="Y209" i="18" s="1"/>
  <c r="Y85" i="20"/>
  <c r="Y147" i="18" s="1"/>
  <c r="Y208" i="18" s="1"/>
  <c r="AD215" i="20"/>
  <c r="AD171" i="20"/>
  <c r="AE151" i="20"/>
  <c r="AE161" i="18" s="1"/>
  <c r="AE222" i="18" s="1"/>
  <c r="AE125" i="20"/>
  <c r="AE155" i="18" s="1"/>
  <c r="AE216" i="18" s="1"/>
  <c r="AF151" i="20"/>
  <c r="AF161" i="18" s="1"/>
  <c r="AF222" i="18" s="1"/>
  <c r="AF125" i="20"/>
  <c r="AF155" i="18" s="1"/>
  <c r="AF216" i="18" s="1"/>
  <c r="AZ10" i="4"/>
  <c r="AZ11" i="4" s="1"/>
  <c r="AZ14" i="4" s="1"/>
  <c r="AZ9" i="4"/>
  <c r="AZ16" i="4" s="1"/>
  <c r="AE9" i="4"/>
  <c r="AE16" i="4" s="1"/>
  <c r="N85" i="20"/>
  <c r="N147" i="18" s="1"/>
  <c r="N208" i="18" s="1"/>
  <c r="N90" i="20"/>
  <c r="N148" i="18" s="1"/>
  <c r="N209" i="18" s="1"/>
  <c r="N80" i="20"/>
  <c r="N146" i="18" s="1"/>
  <c r="N207" i="18" s="1"/>
  <c r="AH10" i="4"/>
  <c r="AH11" i="4" s="1"/>
  <c r="AH14" i="4" s="1"/>
  <c r="R151" i="20"/>
  <c r="R161" i="18" s="1"/>
  <c r="R222" i="18" s="1"/>
  <c r="R125" i="20"/>
  <c r="R155" i="18" s="1"/>
  <c r="R216" i="18" s="1"/>
  <c r="S215" i="20"/>
  <c r="S171" i="20"/>
  <c r="X151" i="20"/>
  <c r="X161" i="18" s="1"/>
  <c r="X222" i="18" s="1"/>
  <c r="X125" i="20"/>
  <c r="X155" i="18" s="1"/>
  <c r="X216" i="18" s="1"/>
  <c r="Z80" i="20"/>
  <c r="Z146" i="18" s="1"/>
  <c r="Z207" i="18" s="1"/>
  <c r="Z90" i="20"/>
  <c r="Z148" i="18" s="1"/>
  <c r="Z209" i="18" s="1"/>
  <c r="Z85" i="20"/>
  <c r="Z147" i="18" s="1"/>
  <c r="Z208" i="18" s="1"/>
  <c r="AE215" i="20"/>
  <c r="AE171" i="20"/>
  <c r="BE14" i="4"/>
  <c r="M85" i="20"/>
  <c r="M147" i="18" s="1"/>
  <c r="M208" i="18" s="1"/>
  <c r="M90" i="20"/>
  <c r="M148" i="18" s="1"/>
  <c r="M209" i="18" s="1"/>
  <c r="M80" i="20"/>
  <c r="M146" i="18" s="1"/>
  <c r="M207" i="18" s="1"/>
  <c r="Q125" i="20"/>
  <c r="Q155" i="18" s="1"/>
  <c r="Q216" i="18" s="1"/>
  <c r="Q151" i="20"/>
  <c r="Q161" i="18" s="1"/>
  <c r="Q222" i="18" s="1"/>
  <c r="R215" i="20"/>
  <c r="R171" i="20"/>
  <c r="AL9" i="4"/>
  <c r="AL16" i="4" s="1"/>
  <c r="AL17" i="4" s="1"/>
  <c r="AL19" i="4" s="1"/>
  <c r="AP9" i="4"/>
  <c r="AP16" i="4" s="1"/>
  <c r="Y125" i="20"/>
  <c r="Y155" i="18" s="1"/>
  <c r="Y216" i="18" s="1"/>
  <c r="Y151" i="20"/>
  <c r="Y161" i="18" s="1"/>
  <c r="Y222" i="18" s="1"/>
  <c r="AA90" i="20"/>
  <c r="AA148" i="18" s="1"/>
  <c r="AA209" i="18" s="1"/>
  <c r="AA85" i="20"/>
  <c r="AA147" i="18" s="1"/>
  <c r="AA208" i="18" s="1"/>
  <c r="AA80" i="20"/>
  <c r="AA146" i="18" s="1"/>
  <c r="AA207" i="18" s="1"/>
  <c r="AX9" i="4"/>
  <c r="AX16" i="4" s="1"/>
  <c r="AY14" i="4"/>
  <c r="AY17" i="4" s="1"/>
  <c r="AY19" i="4" s="1"/>
  <c r="BB14" i="4"/>
  <c r="BB17" i="4" s="1"/>
  <c r="BB19" i="4" s="1"/>
  <c r="L90" i="20"/>
  <c r="L148" i="18" s="1"/>
  <c r="L209" i="18" s="1"/>
  <c r="L85" i="20"/>
  <c r="L147" i="18" s="1"/>
  <c r="L208" i="18" s="1"/>
  <c r="L80" i="20"/>
  <c r="L146" i="18" s="1"/>
  <c r="L207" i="18" s="1"/>
  <c r="P151" i="20"/>
  <c r="P161" i="18" s="1"/>
  <c r="P222" i="18" s="1"/>
  <c r="P125" i="20"/>
  <c r="P155" i="18" s="1"/>
  <c r="P216" i="18" s="1"/>
  <c r="Q215" i="20"/>
  <c r="Q171" i="20"/>
  <c r="AK9" i="4"/>
  <c r="AK16" i="4" s="1"/>
  <c r="T90" i="20"/>
  <c r="T148" i="18" s="1"/>
  <c r="T209" i="18" s="1"/>
  <c r="T80" i="20"/>
  <c r="T146" i="18" s="1"/>
  <c r="T207" i="18" s="1"/>
  <c r="T85" i="20"/>
  <c r="T147" i="18" s="1"/>
  <c r="T208" i="18" s="1"/>
  <c r="AQ9" i="4"/>
  <c r="AQ16" i="4" s="1"/>
  <c r="Y171" i="20"/>
  <c r="Y215" i="20"/>
  <c r="Z125" i="20"/>
  <c r="Z155" i="18" s="1"/>
  <c r="Z216" i="18" s="1"/>
  <c r="Z151" i="20"/>
  <c r="Z161" i="18" s="1"/>
  <c r="Z222" i="18" s="1"/>
  <c r="AB90" i="20"/>
  <c r="AB148" i="18" s="1"/>
  <c r="AB209" i="18" s="1"/>
  <c r="AB85" i="20"/>
  <c r="AB147" i="18" s="1"/>
  <c r="AB208" i="18" s="1"/>
  <c r="AB80" i="20"/>
  <c r="AB146" i="18" s="1"/>
  <c r="AB207" i="18" s="1"/>
  <c r="AH80" i="20"/>
  <c r="AH146" i="18" s="1"/>
  <c r="AH207" i="18" s="1"/>
  <c r="AH90" i="20"/>
  <c r="AH148" i="18" s="1"/>
  <c r="AH209" i="18" s="1"/>
  <c r="AH85" i="20"/>
  <c r="AH147" i="18" s="1"/>
  <c r="AH208" i="18" s="1"/>
  <c r="K90" i="20"/>
  <c r="K148" i="18" s="1"/>
  <c r="K209" i="18" s="1"/>
  <c r="K80" i="20"/>
  <c r="K146" i="18" s="1"/>
  <c r="K207" i="18" s="1"/>
  <c r="K85" i="20"/>
  <c r="K147" i="18" s="1"/>
  <c r="K208" i="18" s="1"/>
  <c r="O151" i="20"/>
  <c r="O161" i="18" s="1"/>
  <c r="O222" i="18" s="1"/>
  <c r="O125" i="20"/>
  <c r="O155" i="18" s="1"/>
  <c r="O216" i="18" s="1"/>
  <c r="S90" i="20"/>
  <c r="S148" i="18" s="1"/>
  <c r="S209" i="18" s="1"/>
  <c r="S85" i="20"/>
  <c r="S147" i="18" s="1"/>
  <c r="S208" i="18" s="1"/>
  <c r="S80" i="20"/>
  <c r="S146" i="18" s="1"/>
  <c r="S207" i="18" s="1"/>
  <c r="U85" i="20"/>
  <c r="U147" i="18" s="1"/>
  <c r="U208" i="18" s="1"/>
  <c r="U90" i="20"/>
  <c r="U148" i="18" s="1"/>
  <c r="U209" i="18" s="1"/>
  <c r="U80" i="20"/>
  <c r="U146" i="18" s="1"/>
  <c r="U207" i="18" s="1"/>
  <c r="AA125" i="20"/>
  <c r="AA155" i="18" s="1"/>
  <c r="AA216" i="18" s="1"/>
  <c r="AA151" i="20"/>
  <c r="AA161" i="18" s="1"/>
  <c r="AA222" i="18" s="1"/>
  <c r="AC85" i="20"/>
  <c r="AC147" i="18" s="1"/>
  <c r="AC208" i="18" s="1"/>
  <c r="AC90" i="20"/>
  <c r="AC148" i="18" s="1"/>
  <c r="AC209" i="18" s="1"/>
  <c r="AC80" i="20"/>
  <c r="AC146" i="18" s="1"/>
  <c r="AC207" i="18" s="1"/>
  <c r="BA10" i="4"/>
  <c r="BA11" i="4" s="1"/>
  <c r="N151" i="20"/>
  <c r="N161" i="18" s="1"/>
  <c r="N222" i="18" s="1"/>
  <c r="N125" i="20"/>
  <c r="N155" i="18" s="1"/>
  <c r="N216" i="18" s="1"/>
  <c r="R80" i="20"/>
  <c r="R146" i="18" s="1"/>
  <c r="R207" i="18" s="1"/>
  <c r="R90" i="20"/>
  <c r="R148" i="18" s="1"/>
  <c r="R209" i="18" s="1"/>
  <c r="R85" i="20"/>
  <c r="R147" i="18" s="1"/>
  <c r="R208" i="18" s="1"/>
  <c r="V85" i="20"/>
  <c r="V147" i="18" s="1"/>
  <c r="V208" i="18" s="1"/>
  <c r="V90" i="20"/>
  <c r="V148" i="18" s="1"/>
  <c r="V209" i="18" s="1"/>
  <c r="V80" i="20"/>
  <c r="V146" i="18" s="1"/>
  <c r="V207" i="18" s="1"/>
  <c r="AB151" i="20"/>
  <c r="AB161" i="18" s="1"/>
  <c r="AB222" i="18" s="1"/>
  <c r="AB125" i="20"/>
  <c r="AB155" i="18" s="1"/>
  <c r="AB216" i="18" s="1"/>
  <c r="AD85" i="20"/>
  <c r="AD147" i="18" s="1"/>
  <c r="AD208" i="18" s="1"/>
  <c r="AD90" i="20"/>
  <c r="AD148" i="18" s="1"/>
  <c r="AD209" i="18" s="1"/>
  <c r="AD80" i="20"/>
  <c r="AD146" i="18" s="1"/>
  <c r="AD207" i="18" s="1"/>
  <c r="AG125" i="20"/>
  <c r="AG155" i="18" s="1"/>
  <c r="AG216" i="18" s="1"/>
  <c r="AG151" i="20"/>
  <c r="AG161" i="18" s="1"/>
  <c r="AG222" i="18" s="1"/>
  <c r="BA14" i="4"/>
  <c r="M151" i="20"/>
  <c r="M161" i="18" s="1"/>
  <c r="M222" i="18" s="1"/>
  <c r="M125" i="20"/>
  <c r="M155" i="18" s="1"/>
  <c r="M216" i="18" s="1"/>
  <c r="Q80" i="20"/>
  <c r="Q146" i="18" s="1"/>
  <c r="Q207" i="18" s="1"/>
  <c r="Q90" i="20"/>
  <c r="Q148" i="18" s="1"/>
  <c r="Q209" i="18" s="1"/>
  <c r="Q85" i="20"/>
  <c r="Q147" i="18" s="1"/>
  <c r="Q208" i="18" s="1"/>
  <c r="U151" i="20"/>
  <c r="U161" i="18" s="1"/>
  <c r="U222" i="18" s="1"/>
  <c r="U125" i="20"/>
  <c r="U155" i="18" s="1"/>
  <c r="U216" i="18" s="1"/>
  <c r="W85" i="20"/>
  <c r="W147" i="18" s="1"/>
  <c r="W208" i="18" s="1"/>
  <c r="W90" i="20"/>
  <c r="W148" i="18" s="1"/>
  <c r="W209" i="18" s="1"/>
  <c r="W80" i="20"/>
  <c r="W146" i="18" s="1"/>
  <c r="W207" i="18" s="1"/>
  <c r="AC151" i="20"/>
  <c r="AC161" i="18" s="1"/>
  <c r="AC222" i="18" s="1"/>
  <c r="AC125" i="20"/>
  <c r="AC155" i="18" s="1"/>
  <c r="AC216" i="18" s="1"/>
  <c r="L110" i="20"/>
  <c r="L152" i="18" s="1"/>
  <c r="L213" i="18" s="1"/>
  <c r="AO26" i="20"/>
  <c r="AO132" i="18" s="1"/>
  <c r="AO193" i="18" s="1"/>
  <c r="G105" i="20"/>
  <c r="G151" i="18" s="1"/>
  <c r="G212" i="18" s="1"/>
  <c r="G110" i="20"/>
  <c r="G152" i="18" s="1"/>
  <c r="G213" i="18" s="1"/>
  <c r="AJ26" i="20"/>
  <c r="AJ132" i="18" s="1"/>
  <c r="AJ193" i="18" s="1"/>
  <c r="AL85" i="20"/>
  <c r="AL147" i="18" s="1"/>
  <c r="AL208" i="18" s="1"/>
  <c r="AL90" i="20"/>
  <c r="AL148" i="18" s="1"/>
  <c r="AL209" i="18" s="1"/>
  <c r="AL80" i="20"/>
  <c r="AL146" i="18" s="1"/>
  <c r="AL207" i="18" s="1"/>
  <c r="O110" i="20"/>
  <c r="O152" i="18" s="1"/>
  <c r="O213" i="18" s="1"/>
  <c r="AR26" i="20"/>
  <c r="AR132" i="18" s="1"/>
  <c r="AR193" i="18" s="1"/>
  <c r="AI90" i="20"/>
  <c r="AI148" i="18" s="1"/>
  <c r="AI209" i="18" s="1"/>
  <c r="AI85" i="20"/>
  <c r="AI147" i="18" s="1"/>
  <c r="AI208" i="18" s="1"/>
  <c r="AI80" i="20"/>
  <c r="AI146" i="18" s="1"/>
  <c r="AI207" i="18" s="1"/>
  <c r="J110" i="20"/>
  <c r="J152" i="18" s="1"/>
  <c r="J213" i="18" s="1"/>
  <c r="AM26" i="20"/>
  <c r="AM132" i="18" s="1"/>
  <c r="AM193" i="18" s="1"/>
  <c r="AO80" i="20"/>
  <c r="AO146" i="18" s="1"/>
  <c r="AO207" i="18" s="1"/>
  <c r="AO85" i="20"/>
  <c r="AO147" i="18" s="1"/>
  <c r="AO208" i="18" s="1"/>
  <c r="AO90" i="20"/>
  <c r="AO148" i="18" s="1"/>
  <c r="AO209" i="18" s="1"/>
  <c r="Q110" i="20"/>
  <c r="Q152" i="18" s="1"/>
  <c r="Q213" i="18" s="1"/>
  <c r="AT26" i="20"/>
  <c r="AT132" i="18" s="1"/>
  <c r="AT193" i="18" s="1"/>
  <c r="AT182" i="20"/>
  <c r="AT47" i="18" s="1"/>
  <c r="AU53" i="9"/>
  <c r="AV3" i="11" s="1"/>
  <c r="AW36" i="20" s="1"/>
  <c r="AU47" i="9"/>
  <c r="AS53" i="9"/>
  <c r="AS47" i="9"/>
  <c r="AG215" i="20"/>
  <c r="AG171" i="20"/>
  <c r="AH151" i="20"/>
  <c r="AH161" i="18" s="1"/>
  <c r="AH222" i="18" s="1"/>
  <c r="AH125" i="20"/>
  <c r="AH155" i="18" s="1"/>
  <c r="AH216" i="18" s="1"/>
  <c r="AJ90" i="20"/>
  <c r="AJ148" i="18" s="1"/>
  <c r="AJ209" i="18" s="1"/>
  <c r="AJ85" i="20"/>
  <c r="AJ147" i="18" s="1"/>
  <c r="AJ208" i="18" s="1"/>
  <c r="AJ80" i="20"/>
  <c r="AJ146" i="18" s="1"/>
  <c r="AJ207" i="18" s="1"/>
  <c r="M110" i="20"/>
  <c r="M152" i="18" s="1"/>
  <c r="M213" i="18" s="1"/>
  <c r="AP26" i="20"/>
  <c r="AP132" i="18" s="1"/>
  <c r="AP193" i="18" s="1"/>
  <c r="N110" i="20"/>
  <c r="N152" i="18" s="1"/>
  <c r="N213" i="18" s="1"/>
  <c r="AQ26" i="20"/>
  <c r="AQ132" i="18" s="1"/>
  <c r="AQ193" i="18" s="1"/>
  <c r="BO17" i="4"/>
  <c r="BO19" i="4" s="1"/>
  <c r="AV178" i="20" s="1"/>
  <c r="AT170" i="20"/>
  <c r="AT43" i="18" s="1"/>
  <c r="AQ26" i="2"/>
  <c r="AS26" i="2"/>
  <c r="AI151" i="20"/>
  <c r="AI161" i="18" s="1"/>
  <c r="AI222" i="18" s="1"/>
  <c r="AI125" i="20"/>
  <c r="AI155" i="18" s="1"/>
  <c r="AI216" i="18" s="1"/>
  <c r="H110" i="20"/>
  <c r="H152" i="18" s="1"/>
  <c r="H213" i="18" s="1"/>
  <c r="AK26" i="20"/>
  <c r="AK132" i="18" s="1"/>
  <c r="AK193" i="18" s="1"/>
  <c r="H105" i="20"/>
  <c r="H151" i="18" s="1"/>
  <c r="H212" i="18" s="1"/>
  <c r="AM85" i="20"/>
  <c r="AM147" i="18" s="1"/>
  <c r="AM208" i="18" s="1"/>
  <c r="AM90" i="20"/>
  <c r="AM148" i="18" s="1"/>
  <c r="AM209" i="18" s="1"/>
  <c r="AM80" i="20"/>
  <c r="AM146" i="18" s="1"/>
  <c r="AM207" i="18" s="1"/>
  <c r="BK14" i="4"/>
  <c r="BK17" i="4" s="1"/>
  <c r="BK19" i="4" s="1"/>
  <c r="AR178" i="20" s="1"/>
  <c r="P110" i="20"/>
  <c r="P152" i="18" s="1"/>
  <c r="P213" i="18" s="1"/>
  <c r="AS26" i="20"/>
  <c r="AS132" i="18" s="1"/>
  <c r="AS193" i="18" s="1"/>
  <c r="AT176" i="20"/>
  <c r="AT45" i="18" s="1"/>
  <c r="AW26" i="20"/>
  <c r="AW132" i="18" s="1"/>
  <c r="AW193" i="18" s="1"/>
  <c r="T110" i="20"/>
  <c r="T152" i="18" s="1"/>
  <c r="T213" i="18" s="1"/>
  <c r="BA9" i="4"/>
  <c r="BA16" i="4" s="1"/>
  <c r="AI215" i="20"/>
  <c r="AI171" i="20"/>
  <c r="BE9" i="4"/>
  <c r="BE16" i="4" s="1"/>
  <c r="K110" i="20"/>
  <c r="K152" i="18" s="1"/>
  <c r="K213" i="18" s="1"/>
  <c r="AN26" i="20"/>
  <c r="AN132" i="18" s="1"/>
  <c r="AN193" i="18" s="1"/>
  <c r="AP80" i="20"/>
  <c r="AP146" i="18" s="1"/>
  <c r="AP207" i="18" s="1"/>
  <c r="AP90" i="20"/>
  <c r="AP148" i="18" s="1"/>
  <c r="AP209" i="18" s="1"/>
  <c r="AP85" i="20"/>
  <c r="AP147" i="18" s="1"/>
  <c r="AP208" i="18" s="1"/>
  <c r="AE85" i="20"/>
  <c r="AE147" i="18" s="1"/>
  <c r="AE208" i="18" s="1"/>
  <c r="AE90" i="20"/>
  <c r="AE148" i="18" s="1"/>
  <c r="AE209" i="18" s="1"/>
  <c r="AE80" i="20"/>
  <c r="AE146" i="18" s="1"/>
  <c r="AE207" i="18" s="1"/>
  <c r="AK85" i="20"/>
  <c r="AK147" i="18" s="1"/>
  <c r="AK208" i="18" s="1"/>
  <c r="AK90" i="20"/>
  <c r="AK148" i="18" s="1"/>
  <c r="AK209" i="18" s="1"/>
  <c r="AK80" i="20"/>
  <c r="AK146" i="18" s="1"/>
  <c r="AK207" i="18" s="1"/>
  <c r="AF85" i="20"/>
  <c r="AF147" i="18" s="1"/>
  <c r="AF208" i="18" s="1"/>
  <c r="AF90" i="20"/>
  <c r="AF148" i="18" s="1"/>
  <c r="AF209" i="18" s="1"/>
  <c r="AF80" i="20"/>
  <c r="AF146" i="18" s="1"/>
  <c r="AF207" i="18" s="1"/>
  <c r="I110" i="20"/>
  <c r="I152" i="18" s="1"/>
  <c r="I213" i="18" s="1"/>
  <c r="AL26" i="20"/>
  <c r="AL132" i="18" s="1"/>
  <c r="AL193" i="18" s="1"/>
  <c r="I105" i="20"/>
  <c r="I151" i="18" s="1"/>
  <c r="I212" i="18" s="1"/>
  <c r="AN90" i="20"/>
  <c r="AN148" i="18" s="1"/>
  <c r="AN209" i="18" s="1"/>
  <c r="AN80" i="20"/>
  <c r="AN146" i="18" s="1"/>
  <c r="AN207" i="18" s="1"/>
  <c r="AN85" i="20"/>
  <c r="AN147" i="18" s="1"/>
  <c r="AN208" i="18" s="1"/>
  <c r="BL10" i="4"/>
  <c r="BL11" i="4" s="1"/>
  <c r="BL14" i="4" s="1"/>
  <c r="E57" i="9"/>
  <c r="E59" i="9" s="1"/>
  <c r="AT52" i="9"/>
  <c r="AT47" i="9"/>
  <c r="AG80" i="20"/>
  <c r="AG146" i="18" s="1"/>
  <c r="AG207" i="18" s="1"/>
  <c r="AG90" i="20"/>
  <c r="AG148" i="18" s="1"/>
  <c r="AG209" i="18" s="1"/>
  <c r="AG85" i="20"/>
  <c r="AG147" i="18" s="1"/>
  <c r="AG208" i="18" s="1"/>
  <c r="BM10" i="4"/>
  <c r="BM11" i="4" s="1"/>
  <c r="BM14" i="4" s="1"/>
  <c r="BN10" i="4"/>
  <c r="BN11" i="4" s="1"/>
  <c r="BN14" i="4" s="1"/>
  <c r="BN17" i="4" s="1"/>
  <c r="BN19" i="4" s="1"/>
  <c r="AU178" i="20" s="1"/>
  <c r="AU85" i="20"/>
  <c r="AU147" i="18" s="1"/>
  <c r="AU208" i="18" s="1"/>
  <c r="AU90" i="20"/>
  <c r="AU148" i="18" s="1"/>
  <c r="AU209" i="18" s="1"/>
  <c r="AU80" i="20"/>
  <c r="AU146" i="18" s="1"/>
  <c r="AU207" i="18" s="1"/>
  <c r="S110" i="20"/>
  <c r="S152" i="18" s="1"/>
  <c r="S213" i="18" s="1"/>
  <c r="AV26" i="20"/>
  <c r="AV132" i="18" s="1"/>
  <c r="AV193" i="18" s="1"/>
  <c r="AD17" i="9"/>
  <c r="AD18" i="9" s="1"/>
  <c r="AE17" i="9"/>
  <c r="AE18" i="9" s="1"/>
  <c r="O17" i="9"/>
  <c r="O18" i="9" s="1"/>
  <c r="P17" i="9"/>
  <c r="P18" i="9" s="1"/>
  <c r="AV2" i="11"/>
  <c r="AW28" i="20" s="1"/>
  <c r="AR140" i="20"/>
  <c r="AR158" i="18" s="1"/>
  <c r="AR219" i="18" s="1"/>
  <c r="AR45" i="20"/>
  <c r="AR66" i="20"/>
  <c r="AR31" i="20"/>
  <c r="AR186" i="20"/>
  <c r="AR5" i="20"/>
  <c r="AR127" i="18" s="1"/>
  <c r="AS12" i="19"/>
  <c r="AR50" i="20"/>
  <c r="AS90" i="20"/>
  <c r="AS148" i="18" s="1"/>
  <c r="AS209" i="18" s="1"/>
  <c r="AS80" i="20"/>
  <c r="AS146" i="18" s="1"/>
  <c r="AS207" i="18" s="1"/>
  <c r="AS85" i="20"/>
  <c r="AS147" i="18" s="1"/>
  <c r="AS208" i="18" s="1"/>
  <c r="AT17" i="9"/>
  <c r="AT18" i="9" s="1"/>
  <c r="AU17" i="9"/>
  <c r="AU18" i="9" s="1"/>
  <c r="AL17" i="9"/>
  <c r="AL18" i="9" s="1"/>
  <c r="AM17" i="9"/>
  <c r="AM18" i="9" s="1"/>
  <c r="Y209" i="20"/>
  <c r="Y175" i="18" s="1"/>
  <c r="Y39" i="20"/>
  <c r="Y75" i="20"/>
  <c r="Y69" i="20"/>
  <c r="Z15" i="19"/>
  <c r="Y8" i="20"/>
  <c r="Y128" i="18" s="1"/>
  <c r="K69" i="20"/>
  <c r="L15" i="19"/>
  <c r="K39" i="20"/>
  <c r="K8" i="20"/>
  <c r="K128" i="18" s="1"/>
  <c r="K75" i="20"/>
  <c r="AA73" i="20"/>
  <c r="AA175" i="20"/>
  <c r="AA43" i="20"/>
  <c r="AA57" i="20"/>
  <c r="AA12" i="20"/>
  <c r="AA190" i="18" s="1"/>
  <c r="AA35" i="20"/>
  <c r="AB19" i="19"/>
  <c r="AV90" i="20"/>
  <c r="AV148" i="18" s="1"/>
  <c r="AV209" i="18" s="1"/>
  <c r="AV80" i="20"/>
  <c r="AV146" i="18" s="1"/>
  <c r="AV207" i="18" s="1"/>
  <c r="AV85" i="20"/>
  <c r="AV147" i="18" s="1"/>
  <c r="AV208" i="18" s="1"/>
  <c r="AW80" i="20"/>
  <c r="AW146" i="18" s="1"/>
  <c r="AW207" i="18" s="1"/>
  <c r="AW90" i="20"/>
  <c r="AW148" i="18" s="1"/>
  <c r="AW209" i="18" s="1"/>
  <c r="AW85" i="20"/>
  <c r="AW147" i="18" s="1"/>
  <c r="AW208" i="18" s="1"/>
  <c r="AT40" i="20"/>
  <c r="AL40" i="20"/>
  <c r="AD40" i="20"/>
  <c r="V40" i="20"/>
  <c r="N40" i="20"/>
  <c r="AP40" i="20"/>
  <c r="AG40" i="20"/>
  <c r="X40" i="20"/>
  <c r="O40" i="20"/>
  <c r="AO40" i="20"/>
  <c r="AF40" i="20"/>
  <c r="W40" i="20"/>
  <c r="M40" i="20"/>
  <c r="AW40" i="20"/>
  <c r="AN40" i="20"/>
  <c r="AE40" i="20"/>
  <c r="U40" i="20"/>
  <c r="L40" i="20"/>
  <c r="AV40" i="20"/>
  <c r="AM40" i="20"/>
  <c r="AC40" i="20"/>
  <c r="T40" i="20"/>
  <c r="K40" i="20"/>
  <c r="AU40" i="20"/>
  <c r="AB40" i="20"/>
  <c r="J40" i="20"/>
  <c r="AS40" i="20"/>
  <c r="AA40" i="20"/>
  <c r="I40" i="20"/>
  <c r="AR40" i="20"/>
  <c r="Z40" i="20"/>
  <c r="H40" i="20"/>
  <c r="AQ40" i="20"/>
  <c r="Y40" i="20"/>
  <c r="G40" i="20"/>
  <c r="G196" i="18" s="1"/>
  <c r="AK40" i="20"/>
  <c r="S40" i="20"/>
  <c r="AJ40" i="20"/>
  <c r="R40" i="20"/>
  <c r="AI40" i="20"/>
  <c r="Q40" i="20"/>
  <c r="AH40" i="20"/>
  <c r="P40" i="20"/>
  <c r="AN52" i="9"/>
  <c r="AN47" i="9"/>
  <c r="F57" i="9"/>
  <c r="F59" i="9" s="1"/>
  <c r="AH143" i="20"/>
  <c r="AH159" i="18" s="1"/>
  <c r="AH69" i="20"/>
  <c r="AI15" i="19"/>
  <c r="AH75" i="20"/>
  <c r="AH39" i="20"/>
  <c r="AH8" i="20"/>
  <c r="AH128" i="18" s="1"/>
  <c r="AQ90" i="20"/>
  <c r="AQ148" i="18" s="1"/>
  <c r="AQ209" i="18" s="1"/>
  <c r="AQ85" i="20"/>
  <c r="AQ147" i="18" s="1"/>
  <c r="AQ208" i="18" s="1"/>
  <c r="AQ80" i="20"/>
  <c r="AQ146" i="18" s="1"/>
  <c r="AQ207" i="18" s="1"/>
  <c r="AV75" i="20"/>
  <c r="AV39" i="20"/>
  <c r="AV69" i="20"/>
  <c r="AW15" i="19"/>
  <c r="AV143" i="20"/>
  <c r="AV159" i="18" s="1"/>
  <c r="AV8" i="20"/>
  <c r="AV128" i="18" s="1"/>
  <c r="AQ69" i="20"/>
  <c r="AR15" i="19"/>
  <c r="AQ75" i="20"/>
  <c r="AQ8" i="20"/>
  <c r="AQ128" i="18" s="1"/>
  <c r="AQ143" i="20"/>
  <c r="AQ159" i="18" s="1"/>
  <c r="AQ39" i="20"/>
  <c r="AS175" i="20"/>
  <c r="AS147" i="20"/>
  <c r="AS221" i="18" s="1"/>
  <c r="AS57" i="20"/>
  <c r="AS73" i="20"/>
  <c r="AS35" i="20"/>
  <c r="AS43" i="20"/>
  <c r="AT19" i="19"/>
  <c r="AS12" i="20"/>
  <c r="AS190" i="18" s="1"/>
  <c r="AP18" i="7"/>
  <c r="AS171" i="20" s="1"/>
  <c r="AR18" i="7"/>
  <c r="AU171" i="20" s="1"/>
  <c r="AI210" i="20"/>
  <c r="U210" i="20"/>
  <c r="AW202" i="20"/>
  <c r="AW234" i="18" s="1"/>
  <c r="AO202" i="20"/>
  <c r="AO234" i="18" s="1"/>
  <c r="AG202" i="20"/>
  <c r="AG234" i="18" s="1"/>
  <c r="Y202" i="20"/>
  <c r="Y234" i="18" s="1"/>
  <c r="Q202" i="20"/>
  <c r="Q234" i="18" s="1"/>
  <c r="I202" i="20"/>
  <c r="I234" i="18" s="1"/>
  <c r="AU197" i="20"/>
  <c r="AU233" i="18" s="1"/>
  <c r="AM197" i="20"/>
  <c r="AM233" i="18" s="1"/>
  <c r="AE197" i="20"/>
  <c r="AE233" i="18" s="1"/>
  <c r="W197" i="20"/>
  <c r="W233" i="18" s="1"/>
  <c r="O197" i="20"/>
  <c r="O233" i="18" s="1"/>
  <c r="G197" i="20"/>
  <c r="G233" i="18" s="1"/>
  <c r="AS192" i="20"/>
  <c r="AS232" i="18" s="1"/>
  <c r="AK192" i="20"/>
  <c r="AK232" i="18" s="1"/>
  <c r="AC192" i="20"/>
  <c r="AC232" i="18" s="1"/>
  <c r="U192" i="20"/>
  <c r="U232" i="18" s="1"/>
  <c r="M192" i="20"/>
  <c r="M232" i="18" s="1"/>
  <c r="AG210" i="20"/>
  <c r="T210" i="20"/>
  <c r="AV202" i="20"/>
  <c r="AV234" i="18" s="1"/>
  <c r="AN202" i="20"/>
  <c r="AN234" i="18" s="1"/>
  <c r="AF202" i="20"/>
  <c r="AF234" i="18" s="1"/>
  <c r="X202" i="20"/>
  <c r="X234" i="18" s="1"/>
  <c r="P202" i="20"/>
  <c r="P234" i="18" s="1"/>
  <c r="H202" i="20"/>
  <c r="H234" i="18" s="1"/>
  <c r="AT197" i="20"/>
  <c r="AT233" i="18" s="1"/>
  <c r="AL197" i="20"/>
  <c r="AL233" i="18" s="1"/>
  <c r="AD197" i="20"/>
  <c r="AD233" i="18" s="1"/>
  <c r="V197" i="20"/>
  <c r="V233" i="18" s="1"/>
  <c r="N197" i="20"/>
  <c r="N233" i="18" s="1"/>
  <c r="AR192" i="20"/>
  <c r="AR232" i="18" s="1"/>
  <c r="AJ192" i="20"/>
  <c r="AJ232" i="18" s="1"/>
  <c r="AB192" i="20"/>
  <c r="AB232" i="18" s="1"/>
  <c r="T192" i="20"/>
  <c r="T232" i="18" s="1"/>
  <c r="L192" i="20"/>
  <c r="L232" i="18" s="1"/>
  <c r="AF210" i="20"/>
  <c r="S210" i="20"/>
  <c r="AU202" i="20"/>
  <c r="AU234" i="18" s="1"/>
  <c r="AM202" i="20"/>
  <c r="AM234" i="18" s="1"/>
  <c r="AE202" i="20"/>
  <c r="AE234" i="18" s="1"/>
  <c r="W202" i="20"/>
  <c r="W234" i="18" s="1"/>
  <c r="O202" i="20"/>
  <c r="O234" i="18" s="1"/>
  <c r="G202" i="20"/>
  <c r="G234" i="18" s="1"/>
  <c r="AS197" i="20"/>
  <c r="AS233" i="18" s="1"/>
  <c r="AK197" i="20"/>
  <c r="AK233" i="18" s="1"/>
  <c r="AC197" i="20"/>
  <c r="AC233" i="18" s="1"/>
  <c r="U197" i="20"/>
  <c r="U233" i="18" s="1"/>
  <c r="M197" i="20"/>
  <c r="M233" i="18" s="1"/>
  <c r="AQ192" i="20"/>
  <c r="AQ232" i="18" s="1"/>
  <c r="AI192" i="20"/>
  <c r="AI232" i="18" s="1"/>
  <c r="AA192" i="20"/>
  <c r="AA232" i="18" s="1"/>
  <c r="S192" i="20"/>
  <c r="S232" i="18" s="1"/>
  <c r="K192" i="20"/>
  <c r="K232" i="18" s="1"/>
  <c r="AE210" i="20"/>
  <c r="R210" i="20"/>
  <c r="AT202" i="20"/>
  <c r="AT234" i="18" s="1"/>
  <c r="AL202" i="20"/>
  <c r="AL234" i="18" s="1"/>
  <c r="AD202" i="20"/>
  <c r="AD234" i="18" s="1"/>
  <c r="V202" i="20"/>
  <c r="V234" i="18" s="1"/>
  <c r="N202" i="20"/>
  <c r="N234" i="18" s="1"/>
  <c r="AD210" i="20"/>
  <c r="Q210" i="20"/>
  <c r="L210" i="20"/>
  <c r="AQ202" i="20"/>
  <c r="AQ234" i="18" s="1"/>
  <c r="AA202" i="20"/>
  <c r="AA234" i="18" s="1"/>
  <c r="K202" i="20"/>
  <c r="K234" i="18" s="1"/>
  <c r="AQ197" i="20"/>
  <c r="AQ233" i="18" s="1"/>
  <c r="AF197" i="20"/>
  <c r="AF233" i="18" s="1"/>
  <c r="R197" i="20"/>
  <c r="R233" i="18" s="1"/>
  <c r="AO192" i="20"/>
  <c r="AO232" i="18" s="1"/>
  <c r="AD192" i="20"/>
  <c r="AD232" i="18" s="1"/>
  <c r="P192" i="20"/>
  <c r="P232" i="18" s="1"/>
  <c r="AT162" i="20"/>
  <c r="AT224" i="18" s="1"/>
  <c r="AL162" i="20"/>
  <c r="AL224" i="18" s="1"/>
  <c r="AP157" i="20"/>
  <c r="AP223" i="18" s="1"/>
  <c r="AU144" i="20"/>
  <c r="AM144" i="20"/>
  <c r="AE144" i="20"/>
  <c r="J210" i="20"/>
  <c r="AP202" i="20"/>
  <c r="AP234" i="18" s="1"/>
  <c r="Z202" i="20"/>
  <c r="Z234" i="18" s="1"/>
  <c r="J202" i="20"/>
  <c r="J234" i="18" s="1"/>
  <c r="AP197" i="20"/>
  <c r="AP233" i="18" s="1"/>
  <c r="AB197" i="20"/>
  <c r="AB233" i="18" s="1"/>
  <c r="Q197" i="20"/>
  <c r="Q233" i="18" s="1"/>
  <c r="AN192" i="20"/>
  <c r="AN232" i="18" s="1"/>
  <c r="Z192" i="20"/>
  <c r="Z232" i="18" s="1"/>
  <c r="O192" i="20"/>
  <c r="O232" i="18" s="1"/>
  <c r="AS162" i="20"/>
  <c r="AS224" i="18" s="1"/>
  <c r="AK162" i="20"/>
  <c r="AK224" i="18" s="1"/>
  <c r="AW157" i="20"/>
  <c r="AW223" i="18" s="1"/>
  <c r="AO157" i="20"/>
  <c r="AO223" i="18" s="1"/>
  <c r="AK202" i="20"/>
  <c r="AK234" i="18" s="1"/>
  <c r="U202" i="20"/>
  <c r="U234" i="18" s="1"/>
  <c r="AO197" i="20"/>
  <c r="AO233" i="18" s="1"/>
  <c r="AA197" i="20"/>
  <c r="AA233" i="18" s="1"/>
  <c r="P197" i="20"/>
  <c r="P233" i="18" s="1"/>
  <c r="AM192" i="20"/>
  <c r="AM232" i="18" s="1"/>
  <c r="Y192" i="20"/>
  <c r="Y232" i="18" s="1"/>
  <c r="N192" i="20"/>
  <c r="N232" i="18" s="1"/>
  <c r="AJ202" i="20"/>
  <c r="AJ234" i="18" s="1"/>
  <c r="T202" i="20"/>
  <c r="T234" i="18" s="1"/>
  <c r="AN197" i="20"/>
  <c r="AN233" i="18" s="1"/>
  <c r="Z197" i="20"/>
  <c r="Z233" i="18" s="1"/>
  <c r="L197" i="20"/>
  <c r="L233" i="18" s="1"/>
  <c r="AW192" i="20"/>
  <c r="AW232" i="18" s="1"/>
  <c r="AL192" i="20"/>
  <c r="AL232" i="18" s="1"/>
  <c r="X192" i="20"/>
  <c r="X232" i="18" s="1"/>
  <c r="J192" i="20"/>
  <c r="J232" i="18" s="1"/>
  <c r="AC210" i="20"/>
  <c r="AI202" i="20"/>
  <c r="AI234" i="18" s="1"/>
  <c r="S202" i="20"/>
  <c r="S234" i="18" s="1"/>
  <c r="AJ197" i="20"/>
  <c r="AJ233" i="18" s="1"/>
  <c r="Y197" i="20"/>
  <c r="Y233" i="18" s="1"/>
  <c r="K197" i="20"/>
  <c r="K233" i="18" s="1"/>
  <c r="Z210" i="20"/>
  <c r="AR202" i="20"/>
  <c r="AR234" i="18" s="1"/>
  <c r="X197" i="20"/>
  <c r="X233" i="18" s="1"/>
  <c r="AE192" i="20"/>
  <c r="AE232" i="18" s="1"/>
  <c r="AQ162" i="20"/>
  <c r="AQ224" i="18" s="1"/>
  <c r="AR157" i="20"/>
  <c r="AR223" i="18" s="1"/>
  <c r="AQ144" i="20"/>
  <c r="AQ220" i="18" s="1"/>
  <c r="AH144" i="20"/>
  <c r="AV101" i="20"/>
  <c r="AV211" i="18" s="1"/>
  <c r="AN101" i="20"/>
  <c r="AN211" i="18" s="1"/>
  <c r="AF101" i="20"/>
  <c r="AF211" i="18" s="1"/>
  <c r="X101" i="20"/>
  <c r="X211" i="18" s="1"/>
  <c r="P101" i="20"/>
  <c r="P211" i="18" s="1"/>
  <c r="H101" i="20"/>
  <c r="H211" i="18" s="1"/>
  <c r="AT96" i="20"/>
  <c r="AT210" i="18" s="1"/>
  <c r="AL96" i="20"/>
  <c r="AL210" i="18" s="1"/>
  <c r="AD96" i="20"/>
  <c r="AD210" i="18" s="1"/>
  <c r="V96" i="20"/>
  <c r="V210" i="18" s="1"/>
  <c r="N96" i="20"/>
  <c r="N210" i="18" s="1"/>
  <c r="Y210" i="20"/>
  <c r="AH202" i="20"/>
  <c r="AH234" i="18" s="1"/>
  <c r="T197" i="20"/>
  <c r="T233" i="18" s="1"/>
  <c r="AV192" i="20"/>
  <c r="AV232" i="18" s="1"/>
  <c r="W192" i="20"/>
  <c r="W232" i="18" s="1"/>
  <c r="AP162" i="20"/>
  <c r="AP224" i="18" s="1"/>
  <c r="AQ157" i="20"/>
  <c r="AQ223" i="18" s="1"/>
  <c r="AP144" i="20"/>
  <c r="AG144" i="20"/>
  <c r="AW136" i="20"/>
  <c r="AW218" i="18" s="1"/>
  <c r="AU101" i="20"/>
  <c r="AU211" i="18" s="1"/>
  <c r="AM101" i="20"/>
  <c r="AM211" i="18" s="1"/>
  <c r="AE101" i="20"/>
  <c r="AE211" i="18" s="1"/>
  <c r="W101" i="20"/>
  <c r="W211" i="18" s="1"/>
  <c r="O101" i="20"/>
  <c r="O211" i="18" s="1"/>
  <c r="G101" i="20"/>
  <c r="G211" i="18" s="1"/>
  <c r="AS96" i="20"/>
  <c r="AS210" i="18" s="1"/>
  <c r="AK96" i="20"/>
  <c r="AK210" i="18" s="1"/>
  <c r="AC96" i="20"/>
  <c r="AC210" i="18" s="1"/>
  <c r="U96" i="20"/>
  <c r="U210" i="18" s="1"/>
  <c r="M96" i="20"/>
  <c r="M210" i="18" s="1"/>
  <c r="M210" i="20"/>
  <c r="AC202" i="20"/>
  <c r="AC234" i="18" s="1"/>
  <c r="AW197" i="20"/>
  <c r="AW233" i="18" s="1"/>
  <c r="S197" i="20"/>
  <c r="S233" i="18" s="1"/>
  <c r="AU192" i="20"/>
  <c r="AU232" i="18" s="1"/>
  <c r="V192" i="20"/>
  <c r="V232" i="18" s="1"/>
  <c r="AO162" i="20"/>
  <c r="AO224" i="18" s="1"/>
  <c r="AN157" i="20"/>
  <c r="AN223" i="18" s="1"/>
  <c r="AO144" i="20"/>
  <c r="AF144" i="20"/>
  <c r="AV136" i="20"/>
  <c r="AV218" i="18" s="1"/>
  <c r="AT101" i="20"/>
  <c r="AT211" i="18" s="1"/>
  <c r="AL101" i="20"/>
  <c r="AL211" i="18" s="1"/>
  <c r="AD101" i="20"/>
  <c r="AD211" i="18" s="1"/>
  <c r="V101" i="20"/>
  <c r="V211" i="18" s="1"/>
  <c r="N101" i="20"/>
  <c r="N211" i="18" s="1"/>
  <c r="AR96" i="20"/>
  <c r="AR210" i="18" s="1"/>
  <c r="AB202" i="20"/>
  <c r="AB234" i="18" s="1"/>
  <c r="AV197" i="20"/>
  <c r="AV233" i="18" s="1"/>
  <c r="J197" i="20"/>
  <c r="J233" i="18" s="1"/>
  <c r="L202" i="20"/>
  <c r="L234" i="18" s="1"/>
  <c r="I197" i="20"/>
  <c r="I233" i="18" s="1"/>
  <c r="AG192" i="20"/>
  <c r="AG232" i="18" s="1"/>
  <c r="AR162" i="20"/>
  <c r="AR224" i="18" s="1"/>
  <c r="AK157" i="20"/>
  <c r="AK223" i="18" s="1"/>
  <c r="AV144" i="20"/>
  <c r="AV220" i="18" s="1"/>
  <c r="AI144" i="20"/>
  <c r="AJ101" i="20"/>
  <c r="AJ211" i="18" s="1"/>
  <c r="Y101" i="20"/>
  <c r="Y211" i="18" s="1"/>
  <c r="K101" i="20"/>
  <c r="K211" i="18" s="1"/>
  <c r="AU96" i="20"/>
  <c r="AU210" i="18" s="1"/>
  <c r="AH96" i="20"/>
  <c r="AH210" i="18" s="1"/>
  <c r="X96" i="20"/>
  <c r="X210" i="18" s="1"/>
  <c r="L96" i="20"/>
  <c r="L210" i="18" s="1"/>
  <c r="AP70" i="20"/>
  <c r="AH70" i="20"/>
  <c r="Z70" i="20"/>
  <c r="R70" i="20"/>
  <c r="J70" i="20"/>
  <c r="AS54" i="20"/>
  <c r="AK54" i="20"/>
  <c r="AC54" i="20"/>
  <c r="U54" i="20"/>
  <c r="M54" i="20"/>
  <c r="H197" i="20"/>
  <c r="H233" i="18" s="1"/>
  <c r="AF192" i="20"/>
  <c r="AF232" i="18" s="1"/>
  <c r="AN162" i="20"/>
  <c r="AN224" i="18" s="1"/>
  <c r="AJ157" i="20"/>
  <c r="AJ223" i="18" s="1"/>
  <c r="AT144" i="20"/>
  <c r="I144" i="20"/>
  <c r="AW101" i="20"/>
  <c r="AW211" i="18" s="1"/>
  <c r="AI101" i="20"/>
  <c r="AI211" i="18" s="1"/>
  <c r="U101" i="20"/>
  <c r="U211" i="18" s="1"/>
  <c r="J101" i="20"/>
  <c r="J211" i="18" s="1"/>
  <c r="AQ96" i="20"/>
  <c r="AQ210" i="18" s="1"/>
  <c r="AG96" i="20"/>
  <c r="AG210" i="18" s="1"/>
  <c r="W96" i="20"/>
  <c r="W210" i="18" s="1"/>
  <c r="K96" i="20"/>
  <c r="K210" i="18" s="1"/>
  <c r="AW70" i="20"/>
  <c r="AO70" i="20"/>
  <c r="AG70" i="20"/>
  <c r="Y70" i="20"/>
  <c r="Q70" i="20"/>
  <c r="I70" i="20"/>
  <c r="AR54" i="20"/>
  <c r="AJ54" i="20"/>
  <c r="AB54" i="20"/>
  <c r="T54" i="20"/>
  <c r="L54" i="20"/>
  <c r="R192" i="20"/>
  <c r="R232" i="18" s="1"/>
  <c r="AM162" i="20"/>
  <c r="AM224" i="18" s="1"/>
  <c r="AV157" i="20"/>
  <c r="AV223" i="18" s="1"/>
  <c r="AS144" i="20"/>
  <c r="H144" i="20"/>
  <c r="AS101" i="20"/>
  <c r="AS211" i="18" s="1"/>
  <c r="AH101" i="20"/>
  <c r="AH211" i="18" s="1"/>
  <c r="T101" i="20"/>
  <c r="T211" i="18" s="1"/>
  <c r="I101" i="20"/>
  <c r="I211" i="18" s="1"/>
  <c r="AP96" i="20"/>
  <c r="AP210" i="18" s="1"/>
  <c r="AF96" i="20"/>
  <c r="AF210" i="18" s="1"/>
  <c r="T96" i="20"/>
  <c r="T210" i="18" s="1"/>
  <c r="J96" i="20"/>
  <c r="J210" i="18" s="1"/>
  <c r="AV70" i="20"/>
  <c r="AN70" i="20"/>
  <c r="AF70" i="20"/>
  <c r="X70" i="20"/>
  <c r="P70" i="20"/>
  <c r="H70" i="20"/>
  <c r="AW62" i="20"/>
  <c r="AW202" i="18" s="1"/>
  <c r="AQ54" i="20"/>
  <c r="AI54" i="20"/>
  <c r="AA54" i="20"/>
  <c r="S54" i="20"/>
  <c r="K54" i="20"/>
  <c r="Q192" i="20"/>
  <c r="Q232" i="18" s="1"/>
  <c r="AJ162" i="20"/>
  <c r="AJ224" i="18" s="1"/>
  <c r="AU157" i="20"/>
  <c r="AU223" i="18" s="1"/>
  <c r="AR144" i="20"/>
  <c r="G144" i="20"/>
  <c r="AR101" i="20"/>
  <c r="AR211" i="18" s="1"/>
  <c r="AG101" i="20"/>
  <c r="AG211" i="18" s="1"/>
  <c r="S101" i="20"/>
  <c r="S211" i="18" s="1"/>
  <c r="AO96" i="20"/>
  <c r="AO210" i="18" s="1"/>
  <c r="AE96" i="20"/>
  <c r="AE210" i="18" s="1"/>
  <c r="S96" i="20"/>
  <c r="S210" i="18" s="1"/>
  <c r="I96" i="20"/>
  <c r="I210" i="18" s="1"/>
  <c r="AU70" i="20"/>
  <c r="AM70" i="20"/>
  <c r="AE70" i="20"/>
  <c r="W70" i="20"/>
  <c r="O70" i="20"/>
  <c r="AR197" i="20"/>
  <c r="AR233" i="18" s="1"/>
  <c r="I192" i="20"/>
  <c r="I232" i="18" s="1"/>
  <c r="AS202" i="20"/>
  <c r="AS234" i="18" s="1"/>
  <c r="AI197" i="20"/>
  <c r="AI233" i="18" s="1"/>
  <c r="AT192" i="20"/>
  <c r="AT232" i="18" s="1"/>
  <c r="H192" i="20"/>
  <c r="H232" i="18" s="1"/>
  <c r="G192" i="20"/>
  <c r="G232" i="18" s="1"/>
  <c r="AN144" i="20"/>
  <c r="AK101" i="20"/>
  <c r="AK211" i="18" s="1"/>
  <c r="L101" i="20"/>
  <c r="L211" i="18" s="1"/>
  <c r="AJ96" i="20"/>
  <c r="AJ210" i="18" s="1"/>
  <c r="P96" i="20"/>
  <c r="P210" i="18" s="1"/>
  <c r="AQ70" i="20"/>
  <c r="AA70" i="20"/>
  <c r="K70" i="20"/>
  <c r="AN54" i="20"/>
  <c r="Z54" i="20"/>
  <c r="O54" i="20"/>
  <c r="AS22" i="20"/>
  <c r="AS192" i="18" s="1"/>
  <c r="AK22" i="20"/>
  <c r="AK192" i="18" s="1"/>
  <c r="AP9" i="20"/>
  <c r="AH9" i="20"/>
  <c r="AH189" i="18" s="1"/>
  <c r="Z9" i="20"/>
  <c r="Z189" i="18" s="1"/>
  <c r="R9" i="20"/>
  <c r="J9" i="20"/>
  <c r="AH197" i="20"/>
  <c r="AH233" i="18" s="1"/>
  <c r="AL144" i="20"/>
  <c r="AC101" i="20"/>
  <c r="AC211" i="18" s="1"/>
  <c r="AI96" i="20"/>
  <c r="AI210" i="18" s="1"/>
  <c r="O96" i="20"/>
  <c r="O210" i="18" s="1"/>
  <c r="AL70" i="20"/>
  <c r="V70" i="20"/>
  <c r="G70" i="20"/>
  <c r="AV62" i="20"/>
  <c r="AV202" i="18" s="1"/>
  <c r="AM54" i="20"/>
  <c r="Y54" i="20"/>
  <c r="N54" i="20"/>
  <c r="AR22" i="20"/>
  <c r="AR192" i="18" s="1"/>
  <c r="AJ22" i="20"/>
  <c r="AJ192" i="18" s="1"/>
  <c r="AW9" i="20"/>
  <c r="AW189" i="18" s="1"/>
  <c r="AO9" i="20"/>
  <c r="AG9" i="20"/>
  <c r="Y9" i="20"/>
  <c r="Y189" i="18" s="1"/>
  <c r="Q9" i="20"/>
  <c r="Q189" i="18" s="1"/>
  <c r="I9" i="20"/>
  <c r="AG197" i="20"/>
  <c r="AG233" i="18" s="1"/>
  <c r="AW162" i="20"/>
  <c r="AW224" i="18" s="1"/>
  <c r="AK144" i="20"/>
  <c r="AB101" i="20"/>
  <c r="AB211" i="18" s="1"/>
  <c r="AB96" i="20"/>
  <c r="AB210" i="18" s="1"/>
  <c r="H96" i="20"/>
  <c r="H210" i="18" s="1"/>
  <c r="AK70" i="20"/>
  <c r="U70" i="20"/>
  <c r="AW54" i="20"/>
  <c r="AL54" i="20"/>
  <c r="X54" i="20"/>
  <c r="J54" i="20"/>
  <c r="AQ22" i="20"/>
  <c r="AQ192" i="18" s="1"/>
  <c r="AV162" i="20"/>
  <c r="AV224" i="18" s="1"/>
  <c r="AT157" i="20"/>
  <c r="AT223" i="18" s="1"/>
  <c r="AJ144" i="20"/>
  <c r="AA101" i="20"/>
  <c r="AA211" i="18" s="1"/>
  <c r="AA96" i="20"/>
  <c r="AA210" i="18" s="1"/>
  <c r="G96" i="20"/>
  <c r="G210" i="18" s="1"/>
  <c r="AJ70" i="20"/>
  <c r="T70" i="20"/>
  <c r="AV54" i="20"/>
  <c r="AH54" i="20"/>
  <c r="W54" i="20"/>
  <c r="I54" i="20"/>
  <c r="I200" i="18" s="1"/>
  <c r="AP22" i="20"/>
  <c r="AP192" i="18" s="1"/>
  <c r="R202" i="20"/>
  <c r="R234" i="18" s="1"/>
  <c r="AU162" i="20"/>
  <c r="AU224" i="18" s="1"/>
  <c r="AS157" i="20"/>
  <c r="AS223" i="18" s="1"/>
  <c r="Z101" i="20"/>
  <c r="Z211" i="18" s="1"/>
  <c r="AW96" i="20"/>
  <c r="AW210" i="18" s="1"/>
  <c r="Z96" i="20"/>
  <c r="Z210" i="18" s="1"/>
  <c r="AI70" i="20"/>
  <c r="S70" i="20"/>
  <c r="M202" i="20"/>
  <c r="M234" i="18" s="1"/>
  <c r="AW144" i="20"/>
  <c r="AO101" i="20"/>
  <c r="AO211" i="18" s="1"/>
  <c r="AN96" i="20"/>
  <c r="AN210" i="18" s="1"/>
  <c r="AB70" i="20"/>
  <c r="AO54" i="20"/>
  <c r="P54" i="20"/>
  <c r="AV22" i="20"/>
  <c r="AV192" i="18" s="1"/>
  <c r="AR9" i="20"/>
  <c r="AF9" i="20"/>
  <c r="V9" i="20"/>
  <c r="L9" i="20"/>
  <c r="R101" i="20"/>
  <c r="R211" i="18" s="1"/>
  <c r="AM96" i="20"/>
  <c r="AM210" i="18" s="1"/>
  <c r="N70" i="20"/>
  <c r="AG54" i="20"/>
  <c r="H54" i="20"/>
  <c r="H200" i="18" s="1"/>
  <c r="AU22" i="20"/>
  <c r="AU192" i="18" s="1"/>
  <c r="AQ9" i="20"/>
  <c r="AQ189" i="18" s="1"/>
  <c r="AE9" i="20"/>
  <c r="U9" i="20"/>
  <c r="K9" i="20"/>
  <c r="K189" i="18" s="1"/>
  <c r="Q101" i="20"/>
  <c r="Q211" i="18" s="1"/>
  <c r="Y96" i="20"/>
  <c r="Y210" i="18" s="1"/>
  <c r="M70" i="20"/>
  <c r="AF54" i="20"/>
  <c r="G54" i="20"/>
  <c r="G200" i="18" s="1"/>
  <c r="AT22" i="20"/>
  <c r="AT192" i="18" s="1"/>
  <c r="AN9" i="20"/>
  <c r="AN189" i="18" s="1"/>
  <c r="AD9" i="20"/>
  <c r="T9" i="20"/>
  <c r="H9" i="20"/>
  <c r="H189" i="18" s="1"/>
  <c r="M101" i="20"/>
  <c r="M211" i="18" s="1"/>
  <c r="R96" i="20"/>
  <c r="R210" i="18" s="1"/>
  <c r="AT70" i="20"/>
  <c r="L70" i="20"/>
  <c r="AE54" i="20"/>
  <c r="AO22" i="20"/>
  <c r="AO192" i="18" s="1"/>
  <c r="AM9" i="20"/>
  <c r="AM189" i="18" s="1"/>
  <c r="AC9" i="20"/>
  <c r="S9" i="20"/>
  <c r="G9" i="20"/>
  <c r="AM157" i="20"/>
  <c r="AM223" i="18" s="1"/>
  <c r="Q96" i="20"/>
  <c r="Q210" i="18" s="1"/>
  <c r="AS70" i="20"/>
  <c r="AD54" i="20"/>
  <c r="AN22" i="20"/>
  <c r="AN192" i="18" s="1"/>
  <c r="AV9" i="20"/>
  <c r="AL9" i="20"/>
  <c r="AB9" i="20"/>
  <c r="P9" i="20"/>
  <c r="P189" i="18" s="1"/>
  <c r="AL157" i="20"/>
  <c r="AL223" i="18" s="1"/>
  <c r="AR70" i="20"/>
  <c r="AU54" i="20"/>
  <c r="V54" i="20"/>
  <c r="AM22" i="20"/>
  <c r="AM192" i="18" s="1"/>
  <c r="AU9" i="20"/>
  <c r="AK9" i="20"/>
  <c r="AA9" i="20"/>
  <c r="AA189" i="18" s="1"/>
  <c r="O9" i="20"/>
  <c r="AP192" i="20"/>
  <c r="AP232" i="18" s="1"/>
  <c r="AQ101" i="20"/>
  <c r="AQ211" i="18" s="1"/>
  <c r="AD70" i="20"/>
  <c r="AT54" i="20"/>
  <c r="R54" i="20"/>
  <c r="AL22" i="20"/>
  <c r="AL192" i="18" s="1"/>
  <c r="AT9" i="20"/>
  <c r="AT189" i="18" s="1"/>
  <c r="AJ9" i="20"/>
  <c r="X9" i="20"/>
  <c r="X189" i="18" s="1"/>
  <c r="N9" i="20"/>
  <c r="N189" i="18" s="1"/>
  <c r="AH192" i="20"/>
  <c r="AH232" i="18" s="1"/>
  <c r="AP101" i="20"/>
  <c r="AP211" i="18" s="1"/>
  <c r="AV96" i="20"/>
  <c r="AV210" i="18" s="1"/>
  <c r="AC70" i="20"/>
  <c r="AP54" i="20"/>
  <c r="Q54" i="20"/>
  <c r="AW22" i="20"/>
  <c r="AW192" i="18" s="1"/>
  <c r="AS9" i="20"/>
  <c r="AI9" i="20"/>
  <c r="AI189" i="18" s="1"/>
  <c r="W9" i="20"/>
  <c r="M9" i="20"/>
  <c r="AM52" i="9"/>
  <c r="AM47" i="9"/>
  <c r="AW8" i="19"/>
  <c r="AW4" i="19"/>
  <c r="AV43" i="20"/>
  <c r="AV73" i="20"/>
  <c r="AV175" i="20"/>
  <c r="AV147" i="20"/>
  <c r="AV221" i="18" s="1"/>
  <c r="AV12" i="20"/>
  <c r="AV190" i="18" s="1"/>
  <c r="AW19" i="19"/>
  <c r="AV35" i="20"/>
  <c r="AV57" i="20"/>
  <c r="R17" i="9"/>
  <c r="R18" i="9" s="1"/>
  <c r="Q53" i="9"/>
  <c r="R3" i="11" s="1"/>
  <c r="S36" i="20" s="1"/>
  <c r="Q47" i="9"/>
  <c r="G57" i="9"/>
  <c r="G59" i="9" s="1"/>
  <c r="AR90" i="20"/>
  <c r="AR148" i="18" s="1"/>
  <c r="AR209" i="18" s="1"/>
  <c r="AR85" i="20"/>
  <c r="AR147" i="18" s="1"/>
  <c r="AR208" i="18" s="1"/>
  <c r="AR80" i="20"/>
  <c r="AR146" i="18" s="1"/>
  <c r="AR207" i="18" s="1"/>
  <c r="AT85" i="20"/>
  <c r="AT147" i="18" s="1"/>
  <c r="AT208" i="18" s="1"/>
  <c r="AT90" i="20"/>
  <c r="AT148" i="18" s="1"/>
  <c r="AT209" i="18" s="1"/>
  <c r="AT80" i="20"/>
  <c r="AT146" i="18" s="1"/>
  <c r="AT207" i="18" s="1"/>
  <c r="R110" i="20"/>
  <c r="R152" i="18" s="1"/>
  <c r="R213" i="18" s="1"/>
  <c r="AU26" i="20"/>
  <c r="AU132" i="18" s="1"/>
  <c r="AU193" i="18" s="1"/>
  <c r="AS18" i="7"/>
  <c r="AV171" i="20" s="1"/>
  <c r="AI216" i="20"/>
  <c r="U216" i="20"/>
  <c r="AG216" i="20"/>
  <c r="T216" i="20"/>
  <c r="AF216" i="20"/>
  <c r="S216" i="20"/>
  <c r="AE216" i="20"/>
  <c r="R216" i="20"/>
  <c r="AD216" i="20"/>
  <c r="Q216" i="20"/>
  <c r="AU172" i="20"/>
  <c r="AM172" i="20"/>
  <c r="AE172" i="20"/>
  <c r="W172" i="20"/>
  <c r="O172" i="20"/>
  <c r="G172" i="20"/>
  <c r="AT172" i="20"/>
  <c r="AL172" i="20"/>
  <c r="AD172" i="20"/>
  <c r="V172" i="20"/>
  <c r="N172" i="20"/>
  <c r="AC216" i="20"/>
  <c r="AS172" i="20"/>
  <c r="AK172" i="20"/>
  <c r="AC172" i="20"/>
  <c r="U172" i="20"/>
  <c r="M172" i="20"/>
  <c r="Z216" i="20"/>
  <c r="Y216" i="20"/>
  <c r="AV172" i="20"/>
  <c r="AH172" i="20"/>
  <c r="T172" i="20"/>
  <c r="I172" i="20"/>
  <c r="M216" i="20"/>
  <c r="AR172" i="20"/>
  <c r="AG172" i="20"/>
  <c r="S172" i="20"/>
  <c r="H172" i="20"/>
  <c r="L216" i="20"/>
  <c r="AQ172" i="20"/>
  <c r="AF172" i="20"/>
  <c r="R172" i="20"/>
  <c r="J216" i="20"/>
  <c r="AI172" i="20"/>
  <c r="L172" i="20"/>
  <c r="AB172" i="20"/>
  <c r="K172" i="20"/>
  <c r="AA172" i="20"/>
  <c r="J172" i="20"/>
  <c r="AW172" i="20"/>
  <c r="Z172" i="20"/>
  <c r="AP172" i="20"/>
  <c r="Y172" i="20"/>
  <c r="AO172" i="20"/>
  <c r="AN172" i="20"/>
  <c r="AJ172" i="20"/>
  <c r="X172" i="20"/>
  <c r="Q172" i="20"/>
  <c r="P172" i="20"/>
  <c r="L186" i="20"/>
  <c r="L227" i="20" s="1"/>
  <c r="L206" i="20"/>
  <c r="L174" i="18" s="1"/>
  <c r="L235" i="18" s="1"/>
  <c r="L45" i="20"/>
  <c r="L31" i="20"/>
  <c r="L50" i="20"/>
  <c r="L66" i="20"/>
  <c r="L5" i="20"/>
  <c r="L127" i="18" s="1"/>
  <c r="L188" i="18" s="1"/>
  <c r="M12" i="19"/>
  <c r="V17" i="9"/>
  <c r="V18" i="9" s="1"/>
  <c r="W17" i="9"/>
  <c r="W18" i="9" s="1"/>
  <c r="O52" i="9"/>
  <c r="AI186" i="20"/>
  <c r="AI227" i="20" s="1"/>
  <c r="AI206" i="20"/>
  <c r="AI174" i="18" s="1"/>
  <c r="AI235" i="18" s="1"/>
  <c r="AI140" i="20"/>
  <c r="AI158" i="18" s="1"/>
  <c r="AI219" i="18" s="1"/>
  <c r="AI50" i="20"/>
  <c r="AI31" i="20"/>
  <c r="AJ12" i="19"/>
  <c r="AI66" i="20"/>
  <c r="AI45" i="20"/>
  <c r="AI5" i="20"/>
  <c r="AI127" i="18" s="1"/>
  <c r="AI188" i="18" s="1"/>
  <c r="U186" i="20"/>
  <c r="U227" i="20" s="1"/>
  <c r="U206" i="20"/>
  <c r="U174" i="18" s="1"/>
  <c r="U235" i="18" s="1"/>
  <c r="U45" i="20"/>
  <c r="V12" i="19"/>
  <c r="U50" i="20"/>
  <c r="U5" i="20"/>
  <c r="U127" i="18" s="1"/>
  <c r="U188" i="18" s="1"/>
  <c r="U66" i="20"/>
  <c r="U31" i="20"/>
  <c r="R213" i="20"/>
  <c r="R175" i="20"/>
  <c r="R73" i="20"/>
  <c r="R43" i="20"/>
  <c r="S19" i="19"/>
  <c r="R35" i="20"/>
  <c r="R57" i="20"/>
  <c r="R12" i="20"/>
  <c r="R190" i="18" s="1"/>
  <c r="N175" i="20"/>
  <c r="N57" i="20"/>
  <c r="N35" i="20"/>
  <c r="O19" i="19"/>
  <c r="N43" i="20"/>
  <c r="N73" i="20"/>
  <c r="H175" i="20"/>
  <c r="H73" i="20"/>
  <c r="H205" i="18" s="1"/>
  <c r="H43" i="20"/>
  <c r="H197" i="18" s="1"/>
  <c r="H147" i="20"/>
  <c r="H221" i="18" s="1"/>
  <c r="H12" i="20"/>
  <c r="H190" i="18" s="1"/>
  <c r="P31" i="20"/>
  <c r="AI184" i="20"/>
  <c r="AD184" i="20"/>
  <c r="U184" i="20"/>
  <c r="Q184" i="20"/>
  <c r="AI224" i="20"/>
  <c r="AD224" i="20"/>
  <c r="U224" i="20"/>
  <c r="Q224" i="20"/>
  <c r="AW184" i="20"/>
  <c r="AO184" i="20"/>
  <c r="AA184" i="20"/>
  <c r="I184" i="20"/>
  <c r="AV184" i="20"/>
  <c r="AN184" i="20"/>
  <c r="X184" i="20"/>
  <c r="H184" i="20"/>
  <c r="AG184" i="20"/>
  <c r="AC184" i="20"/>
  <c r="T184" i="20"/>
  <c r="M184" i="20"/>
  <c r="AG224" i="20"/>
  <c r="AC224" i="20"/>
  <c r="T224" i="20"/>
  <c r="M224" i="20"/>
  <c r="AU184" i="20"/>
  <c r="AM184" i="20"/>
  <c r="W184" i="20"/>
  <c r="G184" i="20"/>
  <c r="AF184" i="20"/>
  <c r="Z184" i="20"/>
  <c r="S184" i="20"/>
  <c r="L184" i="20"/>
  <c r="AF224" i="20"/>
  <c r="Z224" i="20"/>
  <c r="S224" i="20"/>
  <c r="L224" i="20"/>
  <c r="AE184" i="20"/>
  <c r="AQ184" i="20"/>
  <c r="P184" i="20"/>
  <c r="AE224" i="20"/>
  <c r="AP184" i="20"/>
  <c r="O184" i="20"/>
  <c r="Y184" i="20"/>
  <c r="J224" i="20"/>
  <c r="AL184" i="20"/>
  <c r="N184" i="20"/>
  <c r="R184" i="20"/>
  <c r="Y224" i="20"/>
  <c r="V184" i="20"/>
  <c r="AS76" i="20"/>
  <c r="AK76" i="20"/>
  <c r="AC76" i="20"/>
  <c r="U76" i="20"/>
  <c r="M76" i="20"/>
  <c r="AT184" i="20"/>
  <c r="K184" i="20"/>
  <c r="AR76" i="20"/>
  <c r="AJ76" i="20"/>
  <c r="AB76" i="20"/>
  <c r="T76" i="20"/>
  <c r="L76" i="20"/>
  <c r="AS184" i="20"/>
  <c r="R224" i="20"/>
  <c r="AO76" i="20"/>
  <c r="AE76" i="20"/>
  <c r="S76" i="20"/>
  <c r="I76" i="20"/>
  <c r="AR184" i="20"/>
  <c r="AN76" i="20"/>
  <c r="AD76" i="20"/>
  <c r="R76" i="20"/>
  <c r="H76" i="20"/>
  <c r="J184" i="20"/>
  <c r="AK184" i="20"/>
  <c r="AW76" i="20"/>
  <c r="AM76" i="20"/>
  <c r="AA76" i="20"/>
  <c r="Q76" i="20"/>
  <c r="G76" i="20"/>
  <c r="AJ184" i="20"/>
  <c r="AV76" i="20"/>
  <c r="AL76" i="20"/>
  <c r="Z76" i="20"/>
  <c r="P76" i="20"/>
  <c r="AH184" i="20"/>
  <c r="AT76" i="20"/>
  <c r="X76" i="20"/>
  <c r="AR16" i="19"/>
  <c r="AJ16" i="19"/>
  <c r="AB16" i="19"/>
  <c r="T16" i="19"/>
  <c r="L16" i="19"/>
  <c r="I9" i="19"/>
  <c r="Q9" i="19"/>
  <c r="Y9" i="19"/>
  <c r="AG9" i="19"/>
  <c r="AQ76" i="20"/>
  <c r="W76" i="20"/>
  <c r="AB184" i="20"/>
  <c r="AP76" i="20"/>
  <c r="V76" i="20"/>
  <c r="AI76" i="20"/>
  <c r="O76" i="20"/>
  <c r="AH76" i="20"/>
  <c r="N76" i="20"/>
  <c r="AU143" i="20"/>
  <c r="AU159" i="18" s="1"/>
  <c r="AU75" i="20"/>
  <c r="AV15" i="19"/>
  <c r="AU39" i="20"/>
  <c r="AU69" i="20"/>
  <c r="AL143" i="20"/>
  <c r="AL159" i="18" s="1"/>
  <c r="AL75" i="20"/>
  <c r="AL39" i="20"/>
  <c r="AL69" i="20"/>
  <c r="AC209" i="20"/>
  <c r="AC175" i="18" s="1"/>
  <c r="AC69" i="20"/>
  <c r="AC75" i="20"/>
  <c r="AC8" i="20"/>
  <c r="AC128" i="18" s="1"/>
  <c r="AC39" i="20"/>
  <c r="O75" i="20"/>
  <c r="O69" i="20"/>
  <c r="P15" i="19"/>
  <c r="AV186" i="20"/>
  <c r="AV66" i="20"/>
  <c r="AV140" i="20"/>
  <c r="AV158" i="18" s="1"/>
  <c r="AV219" i="18" s="1"/>
  <c r="AV5" i="20"/>
  <c r="AV127" i="18" s="1"/>
  <c r="AV188" i="18" s="1"/>
  <c r="AV50" i="20"/>
  <c r="AM186" i="20"/>
  <c r="AM66" i="20"/>
  <c r="AM5" i="20"/>
  <c r="AM127" i="18" s="1"/>
  <c r="AM188" i="18" s="1"/>
  <c r="Y186" i="20"/>
  <c r="Y227" i="20" s="1"/>
  <c r="Y206" i="20"/>
  <c r="Y174" i="18" s="1"/>
  <c r="Y235" i="18" s="1"/>
  <c r="Y50" i="20"/>
  <c r="Z12" i="19"/>
  <c r="Y31" i="20"/>
  <c r="P186" i="20"/>
  <c r="P66" i="20"/>
  <c r="P5" i="20"/>
  <c r="P127" i="18" s="1"/>
  <c r="P45" i="20"/>
  <c r="AO147" i="20"/>
  <c r="AO221" i="18" s="1"/>
  <c r="AO73" i="20"/>
  <c r="AP19" i="19"/>
  <c r="AO57" i="20"/>
  <c r="AO175" i="20"/>
  <c r="AF213" i="20"/>
  <c r="AF147" i="20"/>
  <c r="AF221" i="18" s="1"/>
  <c r="AF175" i="20"/>
  <c r="AF43" i="20"/>
  <c r="AC175" i="20"/>
  <c r="AC213" i="20"/>
  <c r="AC73" i="20"/>
  <c r="AC57" i="20"/>
  <c r="AC35" i="20"/>
  <c r="W57" i="20"/>
  <c r="W43" i="20"/>
  <c r="W175" i="20"/>
  <c r="W73" i="20"/>
  <c r="Q213" i="20"/>
  <c r="Q175" i="20"/>
  <c r="Q73" i="20"/>
  <c r="Q57" i="20"/>
  <c r="Q43" i="20"/>
  <c r="R19" i="19"/>
  <c r="K73" i="20"/>
  <c r="K175" i="20"/>
  <c r="K12" i="20"/>
  <c r="K190" i="18" s="1"/>
  <c r="K57" i="20"/>
  <c r="K35" i="20"/>
  <c r="O8" i="20"/>
  <c r="O128" i="18" s="1"/>
  <c r="AU8" i="20"/>
  <c r="AU128" i="18" s="1"/>
  <c r="AO12" i="20"/>
  <c r="AO190" i="18" s="1"/>
  <c r="AP39" i="20"/>
  <c r="Y45" i="20"/>
  <c r="T50" i="20"/>
  <c r="K76" i="20"/>
  <c r="AM140" i="20"/>
  <c r="AM158" i="18" s="1"/>
  <c r="AM219" i="18" s="1"/>
  <c r="AX9" i="19"/>
  <c r="AP9" i="19"/>
  <c r="AH9" i="19"/>
  <c r="X9" i="19"/>
  <c r="O9" i="19"/>
  <c r="AX5" i="19"/>
  <c r="P16" i="19"/>
  <c r="Y16" i="19"/>
  <c r="AH16" i="19"/>
  <c r="AQ16" i="19"/>
  <c r="G186" i="20"/>
  <c r="G140" i="20"/>
  <c r="G158" i="18" s="1"/>
  <c r="G219" i="18" s="1"/>
  <c r="G66" i="20"/>
  <c r="G142" i="18" s="1"/>
  <c r="G203" i="18" s="1"/>
  <c r="G45" i="20"/>
  <c r="G137" i="18" s="1"/>
  <c r="G198" i="18" s="1"/>
  <c r="H12" i="19"/>
  <c r="G5" i="20"/>
  <c r="G127" i="18" s="1"/>
  <c r="G50" i="20"/>
  <c r="G138" i="18" s="1"/>
  <c r="G199" i="18" s="1"/>
  <c r="AG209" i="20"/>
  <c r="AG175" i="18" s="1"/>
  <c r="AG39" i="20"/>
  <c r="AG143" i="20"/>
  <c r="AG159" i="18" s="1"/>
  <c r="AG69" i="20"/>
  <c r="X75" i="20"/>
  <c r="X69" i="20"/>
  <c r="S209" i="20"/>
  <c r="S175" i="18" s="1"/>
  <c r="S75" i="20"/>
  <c r="S69" i="20"/>
  <c r="T15" i="19"/>
  <c r="S39" i="20"/>
  <c r="J75" i="20"/>
  <c r="J209" i="20"/>
  <c r="J175" i="18" s="1"/>
  <c r="J69" i="20"/>
  <c r="J39" i="20"/>
  <c r="AQ186" i="20"/>
  <c r="AQ140" i="20"/>
  <c r="AQ158" i="18" s="1"/>
  <c r="AQ219" i="18" s="1"/>
  <c r="AQ50" i="20"/>
  <c r="AQ45" i="20"/>
  <c r="AQ66" i="20"/>
  <c r="AQ31" i="20"/>
  <c r="AC186" i="20"/>
  <c r="AC227" i="20" s="1"/>
  <c r="AC206" i="20"/>
  <c r="AC174" i="18" s="1"/>
  <c r="AC235" i="18" s="1"/>
  <c r="AC45" i="20"/>
  <c r="AD12" i="19"/>
  <c r="AC66" i="20"/>
  <c r="T206" i="20"/>
  <c r="T174" i="18" s="1"/>
  <c r="T235" i="18" s="1"/>
  <c r="T186" i="20"/>
  <c r="T227" i="20" s="1"/>
  <c r="T45" i="20"/>
  <c r="T31" i="20"/>
  <c r="K186" i="20"/>
  <c r="K50" i="20"/>
  <c r="K31" i="20"/>
  <c r="G175" i="20"/>
  <c r="G147" i="20"/>
  <c r="G221" i="18" s="1"/>
  <c r="G57" i="20"/>
  <c r="G201" i="18" s="1"/>
  <c r="G73" i="20"/>
  <c r="G205" i="18" s="1"/>
  <c r="G43" i="20"/>
  <c r="G197" i="18" s="1"/>
  <c r="AR175" i="20"/>
  <c r="AR147" i="20"/>
  <c r="AR221" i="18" s="1"/>
  <c r="AR12" i="20"/>
  <c r="AR190" i="18" s="1"/>
  <c r="AS19" i="19"/>
  <c r="AR73" i="20"/>
  <c r="AR35" i="20"/>
  <c r="AR43" i="20"/>
  <c r="AL175" i="20"/>
  <c r="AL57" i="20"/>
  <c r="AL147" i="20"/>
  <c r="AL221" i="18" s="1"/>
  <c r="AL73" i="20"/>
  <c r="AL35" i="20"/>
  <c r="AI213" i="20"/>
  <c r="AI147" i="20"/>
  <c r="AI221" i="18" s="1"/>
  <c r="AI73" i="20"/>
  <c r="AI175" i="20"/>
  <c r="AI12" i="20"/>
  <c r="AI190" i="18" s="1"/>
  <c r="AI43" i="20"/>
  <c r="AI35" i="20"/>
  <c r="AI57" i="20"/>
  <c r="Z213" i="20"/>
  <c r="Z73" i="20"/>
  <c r="Z175" i="20"/>
  <c r="Z43" i="20"/>
  <c r="Z57" i="20"/>
  <c r="AL8" i="20"/>
  <c r="AL128" i="18" s="1"/>
  <c r="AF12" i="20"/>
  <c r="AF190" i="18" s="1"/>
  <c r="AO35" i="20"/>
  <c r="X39" i="20"/>
  <c r="AB50" i="20"/>
  <c r="G69" i="20"/>
  <c r="G143" i="18" s="1"/>
  <c r="AP69" i="20"/>
  <c r="Y76" i="20"/>
  <c r="AW9" i="19"/>
  <c r="AO9" i="19"/>
  <c r="AF9" i="19"/>
  <c r="W9" i="19"/>
  <c r="N9" i="19"/>
  <c r="H16" i="19"/>
  <c r="Q16" i="19"/>
  <c r="Z16" i="19"/>
  <c r="AI16" i="19"/>
  <c r="AS16" i="19"/>
  <c r="AT143" i="20"/>
  <c r="AT159" i="18" s="1"/>
  <c r="AT39" i="20"/>
  <c r="AK143" i="20"/>
  <c r="AK159" i="18" s="1"/>
  <c r="AK69" i="20"/>
  <c r="AK75" i="20"/>
  <c r="AK8" i="20"/>
  <c r="AK128" i="18" s="1"/>
  <c r="AK39" i="20"/>
  <c r="AB69" i="20"/>
  <c r="AB75" i="20"/>
  <c r="AB8" i="20"/>
  <c r="AB128" i="18" s="1"/>
  <c r="AB39" i="20"/>
  <c r="W75" i="20"/>
  <c r="X15" i="19"/>
  <c r="W69" i="20"/>
  <c r="N69" i="20"/>
  <c r="N75" i="20"/>
  <c r="AU66" i="20"/>
  <c r="AU186" i="20"/>
  <c r="AU140" i="20"/>
  <c r="AU158" i="18" s="1"/>
  <c r="AU219" i="18" s="1"/>
  <c r="AU5" i="20"/>
  <c r="AU127" i="18" s="1"/>
  <c r="AU188" i="18" s="1"/>
  <c r="AU50" i="20"/>
  <c r="AG206" i="20"/>
  <c r="AG174" i="18" s="1"/>
  <c r="AG235" i="18" s="1"/>
  <c r="AG186" i="20"/>
  <c r="AG227" i="20" s="1"/>
  <c r="AG140" i="20"/>
  <c r="AG158" i="18" s="1"/>
  <c r="AG219" i="18" s="1"/>
  <c r="AG50" i="20"/>
  <c r="AG66" i="20"/>
  <c r="AH12" i="19"/>
  <c r="AG31" i="20"/>
  <c r="X186" i="20"/>
  <c r="X66" i="20"/>
  <c r="X50" i="20"/>
  <c r="X5" i="20"/>
  <c r="X127" i="18" s="1"/>
  <c r="X188" i="18" s="1"/>
  <c r="O186" i="20"/>
  <c r="O66" i="20"/>
  <c r="O5" i="20"/>
  <c r="O127" i="18" s="1"/>
  <c r="O188" i="18" s="1"/>
  <c r="O45" i="20"/>
  <c r="V175" i="20"/>
  <c r="V57" i="20"/>
  <c r="V35" i="20"/>
  <c r="W19" i="19"/>
  <c r="V73" i="20"/>
  <c r="V43" i="20"/>
  <c r="P43" i="20"/>
  <c r="P73" i="20"/>
  <c r="P57" i="20"/>
  <c r="P175" i="20"/>
  <c r="M175" i="20"/>
  <c r="M213" i="20"/>
  <c r="M57" i="20"/>
  <c r="M35" i="20"/>
  <c r="M43" i="20"/>
  <c r="G8" i="20"/>
  <c r="G128" i="18" s="1"/>
  <c r="M12" i="20"/>
  <c r="M190" i="18" s="1"/>
  <c r="W12" i="20"/>
  <c r="W190" i="18" s="1"/>
  <c r="G31" i="20"/>
  <c r="G133" i="18" s="1"/>
  <c r="G194" i="18" s="1"/>
  <c r="AM31" i="20"/>
  <c r="Q35" i="20"/>
  <c r="AC43" i="20"/>
  <c r="AC50" i="20"/>
  <c r="Y66" i="20"/>
  <c r="AT69" i="20"/>
  <c r="AF76" i="20"/>
  <c r="AR52" i="9"/>
  <c r="AV9" i="19"/>
  <c r="AN9" i="19"/>
  <c r="AE9" i="19"/>
  <c r="V9" i="19"/>
  <c r="M9" i="19"/>
  <c r="I16" i="19"/>
  <c r="R16" i="19"/>
  <c r="AA16" i="19"/>
  <c r="AK16" i="19"/>
  <c r="AT16" i="19"/>
  <c r="G75" i="20"/>
  <c r="G145" i="18" s="1"/>
  <c r="G143" i="20"/>
  <c r="G159" i="18" s="1"/>
  <c r="AO143" i="20"/>
  <c r="AO159" i="18" s="1"/>
  <c r="AO75" i="20"/>
  <c r="AO39" i="20"/>
  <c r="AF209" i="20"/>
  <c r="AF175" i="18" s="1"/>
  <c r="AF75" i="20"/>
  <c r="AF143" i="20"/>
  <c r="AF159" i="18" s="1"/>
  <c r="AA69" i="20"/>
  <c r="AA75" i="20"/>
  <c r="AB15" i="19"/>
  <c r="AA39" i="20"/>
  <c r="R209" i="20"/>
  <c r="R175" i="18" s="1"/>
  <c r="R75" i="20"/>
  <c r="R39" i="20"/>
  <c r="I143" i="20"/>
  <c r="I159" i="18" s="1"/>
  <c r="I75" i="20"/>
  <c r="I145" i="18" s="1"/>
  <c r="I39" i="20"/>
  <c r="I135" i="18" s="1"/>
  <c r="I69" i="20"/>
  <c r="I143" i="18" s="1"/>
  <c r="AK186" i="20"/>
  <c r="AK140" i="20"/>
  <c r="AK158" i="18" s="1"/>
  <c r="AK219" i="18" s="1"/>
  <c r="AK45" i="20"/>
  <c r="AL12" i="19"/>
  <c r="AK50" i="20"/>
  <c r="AK66" i="20"/>
  <c r="AB186" i="20"/>
  <c r="AB45" i="20"/>
  <c r="AB31" i="20"/>
  <c r="AB66" i="20"/>
  <c r="S206" i="20"/>
  <c r="S174" i="18" s="1"/>
  <c r="S235" i="18" s="1"/>
  <c r="S186" i="20"/>
  <c r="S227" i="20" s="1"/>
  <c r="S50" i="20"/>
  <c r="S66" i="20"/>
  <c r="S31" i="20"/>
  <c r="AW147" i="20"/>
  <c r="AW221" i="18" s="1"/>
  <c r="AW43" i="20"/>
  <c r="AW73" i="20"/>
  <c r="AW175" i="20"/>
  <c r="AX19" i="19"/>
  <c r="AW12" i="20"/>
  <c r="AW190" i="18" s="1"/>
  <c r="AW57" i="20"/>
  <c r="AQ147" i="20"/>
  <c r="AQ221" i="18" s="1"/>
  <c r="AQ73" i="20"/>
  <c r="AQ175" i="20"/>
  <c r="AQ12" i="20"/>
  <c r="AQ190" i="18" s="1"/>
  <c r="AQ35" i="20"/>
  <c r="AN147" i="20"/>
  <c r="AN221" i="18" s="1"/>
  <c r="AN73" i="20"/>
  <c r="AN43" i="20"/>
  <c r="AN57" i="20"/>
  <c r="AE213" i="20"/>
  <c r="AE147" i="20"/>
  <c r="AE221" i="18" s="1"/>
  <c r="AE175" i="20"/>
  <c r="AE73" i="20"/>
  <c r="AE57" i="20"/>
  <c r="AE43" i="20"/>
  <c r="Y213" i="20"/>
  <c r="Y175" i="20"/>
  <c r="Z19" i="19"/>
  <c r="Y43" i="20"/>
  <c r="Y57" i="20"/>
  <c r="S213" i="20"/>
  <c r="S175" i="20"/>
  <c r="S73" i="20"/>
  <c r="S12" i="20"/>
  <c r="S190" i="18" s="1"/>
  <c r="S35" i="20"/>
  <c r="J73" i="20"/>
  <c r="J213" i="20"/>
  <c r="J175" i="20"/>
  <c r="S5" i="20"/>
  <c r="S127" i="18" s="1"/>
  <c r="S188" i="18" s="1"/>
  <c r="AC5" i="20"/>
  <c r="AC127" i="18" s="1"/>
  <c r="AC188" i="18" s="1"/>
  <c r="R8" i="20"/>
  <c r="R128" i="18" s="1"/>
  <c r="N12" i="20"/>
  <c r="N190" i="18" s="1"/>
  <c r="X31" i="20"/>
  <c r="G35" i="20"/>
  <c r="G195" i="18" s="1"/>
  <c r="AF35" i="20"/>
  <c r="J43" i="20"/>
  <c r="M73" i="20"/>
  <c r="AG76" i="20"/>
  <c r="AP143" i="20"/>
  <c r="AP159" i="18" s="1"/>
  <c r="AK28" i="9"/>
  <c r="AJ28" i="9"/>
  <c r="AI28" i="9"/>
  <c r="AH28" i="9"/>
  <c r="AG28" i="9"/>
  <c r="AF28" i="9"/>
  <c r="AE28" i="9"/>
  <c r="AD28" i="9"/>
  <c r="AC28" i="9"/>
  <c r="AB28" i="9"/>
  <c r="AA28" i="9"/>
  <c r="Z28" i="9"/>
  <c r="Y28" i="9"/>
  <c r="X28" i="9"/>
  <c r="W28" i="9"/>
  <c r="V28" i="9"/>
  <c r="U28" i="9"/>
  <c r="T28" i="9"/>
  <c r="R57" i="9"/>
  <c r="R59" i="9" s="1"/>
  <c r="AU9" i="19"/>
  <c r="AM9" i="19"/>
  <c r="AD9" i="19"/>
  <c r="U9" i="19"/>
  <c r="L9" i="19"/>
  <c r="J16" i="19"/>
  <c r="S16" i="19"/>
  <c r="AC16" i="19"/>
  <c r="AL16" i="19"/>
  <c r="AU16" i="19"/>
  <c r="AS143" i="20"/>
  <c r="AS159" i="18" s="1"/>
  <c r="AS69" i="20"/>
  <c r="AS75" i="20"/>
  <c r="AS8" i="20"/>
  <c r="AS128" i="18" s="1"/>
  <c r="AS39" i="20"/>
  <c r="AJ143" i="20"/>
  <c r="AJ159" i="18" s="1"/>
  <c r="AJ69" i="20"/>
  <c r="AJ8" i="20"/>
  <c r="AJ128" i="18" s="1"/>
  <c r="AJ75" i="20"/>
  <c r="AJ39" i="20"/>
  <c r="AE209" i="20"/>
  <c r="AE175" i="18" s="1"/>
  <c r="AE75" i="20"/>
  <c r="AF15" i="19"/>
  <c r="AE143" i="20"/>
  <c r="AE159" i="18" s="1"/>
  <c r="V75" i="20"/>
  <c r="V69" i="20"/>
  <c r="M209" i="20"/>
  <c r="M175" i="18" s="1"/>
  <c r="M69" i="20"/>
  <c r="M8" i="20"/>
  <c r="M128" i="18" s="1"/>
  <c r="M75" i="20"/>
  <c r="AO186" i="20"/>
  <c r="AO50" i="20"/>
  <c r="AP12" i="19"/>
  <c r="AO45" i="20"/>
  <c r="AO66" i="20"/>
  <c r="AO31" i="20"/>
  <c r="AF206" i="20"/>
  <c r="AF174" i="18" s="1"/>
  <c r="AF235" i="18" s="1"/>
  <c r="AF186" i="20"/>
  <c r="AF227" i="20" s="1"/>
  <c r="AF66" i="20"/>
  <c r="AF140" i="20"/>
  <c r="AF158" i="18" s="1"/>
  <c r="AF219" i="18" s="1"/>
  <c r="AF45" i="20"/>
  <c r="AF5" i="20"/>
  <c r="AF127" i="18" s="1"/>
  <c r="AF188" i="18" s="1"/>
  <c r="AF50" i="20"/>
  <c r="W186" i="20"/>
  <c r="W66" i="20"/>
  <c r="W50" i="20"/>
  <c r="W5" i="20"/>
  <c r="W127" i="18" s="1"/>
  <c r="I186" i="20"/>
  <c r="I50" i="20"/>
  <c r="I138" i="18" s="1"/>
  <c r="I199" i="18" s="1"/>
  <c r="J12" i="19"/>
  <c r="I140" i="20"/>
  <c r="I158" i="18" s="1"/>
  <c r="I219" i="18" s="1"/>
  <c r="I31" i="20"/>
  <c r="I133" i="18" s="1"/>
  <c r="I194" i="18" s="1"/>
  <c r="AT175" i="20"/>
  <c r="AT57" i="20"/>
  <c r="AT73" i="20"/>
  <c r="AT35" i="20"/>
  <c r="AT43" i="20"/>
  <c r="AT147" i="20"/>
  <c r="AT221" i="18" s="1"/>
  <c r="AK175" i="20"/>
  <c r="AK57" i="20"/>
  <c r="AK147" i="20"/>
  <c r="AK221" i="18" s="1"/>
  <c r="AK43" i="20"/>
  <c r="AK35" i="20"/>
  <c r="AK73" i="20"/>
  <c r="AH73" i="20"/>
  <c r="AH175" i="20"/>
  <c r="AH43" i="20"/>
  <c r="T5" i="20"/>
  <c r="T127" i="18" s="1"/>
  <c r="T188" i="18" s="1"/>
  <c r="I8" i="20"/>
  <c r="I128" i="18" s="1"/>
  <c r="S8" i="20"/>
  <c r="S128" i="18" s="1"/>
  <c r="AE8" i="20"/>
  <c r="AE128" i="18" s="1"/>
  <c r="AO8" i="20"/>
  <c r="AO128" i="18" s="1"/>
  <c r="Y12" i="20"/>
  <c r="Y190" i="18" s="1"/>
  <c r="AK12" i="20"/>
  <c r="AK190" i="18" s="1"/>
  <c r="AC31" i="20"/>
  <c r="H35" i="20"/>
  <c r="H195" i="18" s="1"/>
  <c r="AG35" i="20"/>
  <c r="N39" i="20"/>
  <c r="AF39" i="20"/>
  <c r="K43" i="20"/>
  <c r="AG43" i="20"/>
  <c r="K45" i="20"/>
  <c r="AM45" i="20"/>
  <c r="AF57" i="20"/>
  <c r="R69" i="20"/>
  <c r="Y73" i="20"/>
  <c r="AG75" i="20"/>
  <c r="AU76" i="20"/>
  <c r="AL28" i="9"/>
  <c r="AT9" i="19"/>
  <c r="AL9" i="19"/>
  <c r="AC9" i="19"/>
  <c r="T9" i="19"/>
  <c r="K9" i="19"/>
  <c r="K16" i="19"/>
  <c r="U16" i="19"/>
  <c r="AD16" i="19"/>
  <c r="AM16" i="19"/>
  <c r="AV16" i="19"/>
  <c r="AW39" i="20"/>
  <c r="AW75" i="20"/>
  <c r="AW69" i="20"/>
  <c r="AW143" i="20"/>
  <c r="AW159" i="18" s="1"/>
  <c r="AN75" i="20"/>
  <c r="AN143" i="20"/>
  <c r="AN159" i="18" s="1"/>
  <c r="AN69" i="20"/>
  <c r="AI209" i="20"/>
  <c r="AI175" i="18" s="1"/>
  <c r="AI69" i="20"/>
  <c r="AI143" i="20"/>
  <c r="AI159" i="18" s="1"/>
  <c r="AJ15" i="19"/>
  <c r="AI75" i="20"/>
  <c r="Z209" i="20"/>
  <c r="Z175" i="18" s="1"/>
  <c r="Z69" i="20"/>
  <c r="Q209" i="20"/>
  <c r="Q175" i="18" s="1"/>
  <c r="Q39" i="20"/>
  <c r="Q75" i="20"/>
  <c r="AS45" i="20"/>
  <c r="AS186" i="20"/>
  <c r="AT12" i="19"/>
  <c r="AS140" i="20"/>
  <c r="AS158" i="18" s="1"/>
  <c r="AS219" i="18" s="1"/>
  <c r="AJ186" i="20"/>
  <c r="AJ140" i="20"/>
  <c r="AJ158" i="18" s="1"/>
  <c r="AJ219" i="18" s="1"/>
  <c r="AJ45" i="20"/>
  <c r="AJ31" i="20"/>
  <c r="AJ50" i="20"/>
  <c r="AA186" i="20"/>
  <c r="AA50" i="20"/>
  <c r="AA31" i="20"/>
  <c r="AA45" i="20"/>
  <c r="AA66" i="20"/>
  <c r="M186" i="20"/>
  <c r="M227" i="20" s="1"/>
  <c r="M206" i="20"/>
  <c r="M174" i="18" s="1"/>
  <c r="M235" i="18" s="1"/>
  <c r="M45" i="20"/>
  <c r="M50" i="20"/>
  <c r="N12" i="19"/>
  <c r="M66" i="20"/>
  <c r="AD213" i="20"/>
  <c r="AD175" i="20"/>
  <c r="AD73" i="20"/>
  <c r="AD57" i="20"/>
  <c r="AD35" i="20"/>
  <c r="AE19" i="19"/>
  <c r="X43" i="20"/>
  <c r="X175" i="20"/>
  <c r="X73" i="20"/>
  <c r="U213" i="20"/>
  <c r="U175" i="20"/>
  <c r="U73" i="20"/>
  <c r="U57" i="20"/>
  <c r="U35" i="20"/>
  <c r="O175" i="20"/>
  <c r="O57" i="20"/>
  <c r="O43" i="20"/>
  <c r="O73" i="20"/>
  <c r="I147" i="20"/>
  <c r="I221" i="18" s="1"/>
  <c r="I73" i="20"/>
  <c r="I175" i="20"/>
  <c r="J19" i="19"/>
  <c r="K5" i="20"/>
  <c r="K127" i="18" s="1"/>
  <c r="K188" i="18" s="1"/>
  <c r="AG5" i="20"/>
  <c r="AG127" i="18" s="1"/>
  <c r="AG188" i="18" s="1"/>
  <c r="AQ5" i="20"/>
  <c r="AQ127" i="18" s="1"/>
  <c r="AQ188" i="18" s="1"/>
  <c r="J8" i="20"/>
  <c r="J128" i="18" s="1"/>
  <c r="V8" i="20"/>
  <c r="V128" i="18" s="1"/>
  <c r="AF8" i="20"/>
  <c r="AF128" i="18" s="1"/>
  <c r="AP8" i="20"/>
  <c r="AP128" i="18" s="1"/>
  <c r="P12" i="20"/>
  <c r="P190" i="18" s="1"/>
  <c r="Z12" i="20"/>
  <c r="Z190" i="18" s="1"/>
  <c r="AL12" i="20"/>
  <c r="AL190" i="18" s="1"/>
  <c r="I35" i="20"/>
  <c r="I195" i="18" s="1"/>
  <c r="W35" i="20"/>
  <c r="AH35" i="20"/>
  <c r="AW35" i="20"/>
  <c r="O39" i="20"/>
  <c r="AL43" i="20"/>
  <c r="S45" i="20"/>
  <c r="AU45" i="20"/>
  <c r="AM50" i="20"/>
  <c r="H57" i="20"/>
  <c r="H201" i="18" s="1"/>
  <c r="AG57" i="20"/>
  <c r="I66" i="20"/>
  <c r="I142" i="18" s="1"/>
  <c r="I203" i="18" s="1"/>
  <c r="AF73" i="20"/>
  <c r="AS9" i="19"/>
  <c r="AK9" i="19"/>
  <c r="AB9" i="19"/>
  <c r="S9" i="19"/>
  <c r="J9" i="19"/>
  <c r="M16" i="19"/>
  <c r="V16" i="19"/>
  <c r="AE16" i="19"/>
  <c r="AN16" i="19"/>
  <c r="AW16" i="19"/>
  <c r="AR143" i="20"/>
  <c r="AR159" i="18" s="1"/>
  <c r="AR69" i="20"/>
  <c r="AR75" i="20"/>
  <c r="AR8" i="20"/>
  <c r="AR128" i="18" s="1"/>
  <c r="AM75" i="20"/>
  <c r="AM143" i="20"/>
  <c r="AM159" i="18" s="1"/>
  <c r="AM39" i="20"/>
  <c r="AN15" i="19"/>
  <c r="AM69" i="20"/>
  <c r="AD209" i="20"/>
  <c r="AD175" i="18" s="1"/>
  <c r="AD75" i="20"/>
  <c r="AD39" i="20"/>
  <c r="U209" i="20"/>
  <c r="U175" i="18" s="1"/>
  <c r="U69" i="20"/>
  <c r="U39" i="20"/>
  <c r="U8" i="20"/>
  <c r="U128" i="18" s="1"/>
  <c r="U75" i="20"/>
  <c r="AW186" i="20"/>
  <c r="AW140" i="20"/>
  <c r="AW158" i="18" s="1"/>
  <c r="AW219" i="18" s="1"/>
  <c r="AW50" i="20"/>
  <c r="AX12" i="19"/>
  <c r="AW31" i="20"/>
  <c r="AN66" i="20"/>
  <c r="AN5" i="20"/>
  <c r="AN127" i="18" s="1"/>
  <c r="AN188" i="18" s="1"/>
  <c r="AN45" i="20"/>
  <c r="AN186" i="20"/>
  <c r="AE206" i="20"/>
  <c r="AE174" i="18" s="1"/>
  <c r="AE235" i="18" s="1"/>
  <c r="AE186" i="20"/>
  <c r="AE227" i="20" s="1"/>
  <c r="AE66" i="20"/>
  <c r="AE140" i="20"/>
  <c r="AE158" i="18" s="1"/>
  <c r="AE219" i="18" s="1"/>
  <c r="AE45" i="20"/>
  <c r="AE5" i="20"/>
  <c r="AE127" i="18" s="1"/>
  <c r="AE188" i="18" s="1"/>
  <c r="Q186" i="20"/>
  <c r="Q227" i="20" s="1"/>
  <c r="Q206" i="20"/>
  <c r="Q174" i="18" s="1"/>
  <c r="Q235" i="18" s="1"/>
  <c r="Q50" i="20"/>
  <c r="R12" i="19"/>
  <c r="Q45" i="20"/>
  <c r="Q66" i="20"/>
  <c r="Q31" i="20"/>
  <c r="H186" i="20"/>
  <c r="H66" i="20"/>
  <c r="H142" i="18" s="1"/>
  <c r="H203" i="18" s="1"/>
  <c r="H5" i="20"/>
  <c r="H127" i="18" s="1"/>
  <c r="H188" i="18" s="1"/>
  <c r="H140" i="20"/>
  <c r="H158" i="18" s="1"/>
  <c r="H219" i="18" s="1"/>
  <c r="H50" i="20"/>
  <c r="H138" i="18" s="1"/>
  <c r="H199" i="18" s="1"/>
  <c r="AP147" i="20"/>
  <c r="AP221" i="18" s="1"/>
  <c r="AP73" i="20"/>
  <c r="AP175" i="20"/>
  <c r="AP57" i="20"/>
  <c r="AG213" i="20"/>
  <c r="AG175" i="20"/>
  <c r="AH19" i="19"/>
  <c r="I19" i="19"/>
  <c r="W8" i="20"/>
  <c r="W128" i="18" s="1"/>
  <c r="AG8" i="20"/>
  <c r="AG128" i="18" s="1"/>
  <c r="G12" i="20"/>
  <c r="G190" i="18" s="1"/>
  <c r="Q12" i="20"/>
  <c r="Q190" i="18" s="1"/>
  <c r="AC12" i="20"/>
  <c r="AC190" i="18" s="1"/>
  <c r="O31" i="20"/>
  <c r="AE31" i="20"/>
  <c r="AU31" i="20"/>
  <c r="J35" i="20"/>
  <c r="X35" i="20"/>
  <c r="AI39" i="20"/>
  <c r="S43" i="20"/>
  <c r="AO43" i="20"/>
  <c r="W45" i="20"/>
  <c r="AV45" i="20"/>
  <c r="O50" i="20"/>
  <c r="AN50" i="20"/>
  <c r="I57" i="20"/>
  <c r="I201" i="18" s="1"/>
  <c r="AH57" i="20"/>
  <c r="AJ66" i="20"/>
  <c r="AE69" i="20"/>
  <c r="AG73" i="20"/>
  <c r="AT75" i="20"/>
  <c r="AH147" i="20"/>
  <c r="AH221" i="18" s="1"/>
  <c r="H69" i="20"/>
  <c r="H143" i="18" s="1"/>
  <c r="L43" i="20"/>
  <c r="Z45" i="20"/>
  <c r="AJ57" i="20"/>
  <c r="AP31" i="20"/>
  <c r="T209" i="20"/>
  <c r="T175" i="18" s="1"/>
  <c r="T75" i="20"/>
  <c r="T69" i="20"/>
  <c r="L69" i="20"/>
  <c r="L209" i="20"/>
  <c r="L175" i="18" s="1"/>
  <c r="H75" i="20"/>
  <c r="H145" i="18" s="1"/>
  <c r="H143" i="20"/>
  <c r="H159" i="18" s="1"/>
  <c r="AT45" i="20"/>
  <c r="AT66" i="20"/>
  <c r="AT186" i="20"/>
  <c r="AT170" i="18" s="1"/>
  <c r="AT231" i="18" s="1"/>
  <c r="AT140" i="20"/>
  <c r="AT158" i="18" s="1"/>
  <c r="AT219" i="18" s="1"/>
  <c r="AP186" i="20"/>
  <c r="AP140" i="20"/>
  <c r="AP158" i="18" s="1"/>
  <c r="AP219" i="18" s="1"/>
  <c r="AP50" i="20"/>
  <c r="AL186" i="20"/>
  <c r="AL140" i="20"/>
  <c r="AL158" i="18" s="1"/>
  <c r="AL219" i="18" s="1"/>
  <c r="AL45" i="20"/>
  <c r="AL66" i="20"/>
  <c r="AH186" i="20"/>
  <c r="AH140" i="20"/>
  <c r="AH158" i="18" s="1"/>
  <c r="AH219" i="18" s="1"/>
  <c r="AH50" i="20"/>
  <c r="AD186" i="20"/>
  <c r="AD227" i="20" s="1"/>
  <c r="AD206" i="20"/>
  <c r="AD174" i="18" s="1"/>
  <c r="AD235" i="18" s="1"/>
  <c r="AD45" i="20"/>
  <c r="AD66" i="20"/>
  <c r="Z186" i="20"/>
  <c r="Z227" i="20" s="1"/>
  <c r="Z206" i="20"/>
  <c r="Z174" i="18" s="1"/>
  <c r="Z235" i="18" s="1"/>
  <c r="Z50" i="20"/>
  <c r="V45" i="20"/>
  <c r="V66" i="20"/>
  <c r="R206" i="20"/>
  <c r="R174" i="18" s="1"/>
  <c r="R235" i="18" s="1"/>
  <c r="R186" i="20"/>
  <c r="R227" i="20" s="1"/>
  <c r="R50" i="20"/>
  <c r="N186" i="20"/>
  <c r="N45" i="20"/>
  <c r="N66" i="20"/>
  <c r="J186" i="20"/>
  <c r="J227" i="20" s="1"/>
  <c r="J50" i="20"/>
  <c r="J206" i="20"/>
  <c r="J174" i="18" s="1"/>
  <c r="J235" i="18" s="1"/>
  <c r="AU175" i="20"/>
  <c r="AU57" i="20"/>
  <c r="AU43" i="20"/>
  <c r="AM147" i="20"/>
  <c r="AM221" i="18" s="1"/>
  <c r="AM57" i="20"/>
  <c r="AM73" i="20"/>
  <c r="AM43" i="20"/>
  <c r="AB175" i="20"/>
  <c r="AB73" i="20"/>
  <c r="T213" i="20"/>
  <c r="T175" i="20"/>
  <c r="T73" i="20"/>
  <c r="T205" i="18" s="1"/>
  <c r="L175" i="20"/>
  <c r="L213" i="20"/>
  <c r="L8" i="20"/>
  <c r="L128" i="18" s="1"/>
  <c r="T8" i="20"/>
  <c r="T128" i="18" s="1"/>
  <c r="T39" i="20"/>
  <c r="AJ43" i="20"/>
  <c r="AP45" i="20"/>
  <c r="R66" i="20"/>
  <c r="L12" i="20"/>
  <c r="L190" i="18" s="1"/>
  <c r="T12" i="20"/>
  <c r="T190" i="18" s="1"/>
  <c r="AB12" i="20"/>
  <c r="AB190" i="18" s="1"/>
  <c r="AJ12" i="20"/>
  <c r="AJ190" i="18" s="1"/>
  <c r="L39" i="20"/>
  <c r="R45" i="20"/>
  <c r="AL50" i="20"/>
  <c r="AB57" i="20"/>
  <c r="AW17" i="4" l="1"/>
  <c r="AW19" i="4" s="1"/>
  <c r="BF17" i="4"/>
  <c r="BF19" i="4" s="1"/>
  <c r="AM178" i="20" s="1"/>
  <c r="T189" i="18"/>
  <c r="K18" i="9"/>
  <c r="U17" i="4"/>
  <c r="U19" i="4" s="1"/>
  <c r="I196" i="18"/>
  <c r="AS17" i="4"/>
  <c r="AS19" i="4" s="1"/>
  <c r="M17" i="4"/>
  <c r="M19" i="4" s="1"/>
  <c r="Y17" i="4"/>
  <c r="Y19" i="4" s="1"/>
  <c r="AO17" i="4"/>
  <c r="AO19" i="4" s="1"/>
  <c r="V178" i="20" s="1"/>
  <c r="AD219" i="20"/>
  <c r="AD178" i="20"/>
  <c r="J136" i="18"/>
  <c r="J197" i="18" s="1"/>
  <c r="J75" i="18"/>
  <c r="AM136" i="18"/>
  <c r="AM197" i="18" s="1"/>
  <c r="AM75" i="18"/>
  <c r="AD137" i="18"/>
  <c r="AD198" i="18" s="1"/>
  <c r="AD76" i="18"/>
  <c r="L47" i="9"/>
  <c r="L52" i="9"/>
  <c r="L29" i="9"/>
  <c r="AM139" i="18"/>
  <c r="AM78" i="18"/>
  <c r="W188" i="18"/>
  <c r="AS189" i="18"/>
  <c r="AD189" i="18"/>
  <c r="AJ220" i="18"/>
  <c r="I189" i="18"/>
  <c r="AP189" i="18"/>
  <c r="AG220" i="18"/>
  <c r="Y236" i="18"/>
  <c r="J236" i="18"/>
  <c r="L236" i="18"/>
  <c r="R236" i="18"/>
  <c r="AI236" i="18"/>
  <c r="AI139" i="18"/>
  <c r="AI200" i="18" s="1"/>
  <c r="AI78" i="18"/>
  <c r="S138" i="18"/>
  <c r="S199" i="18" s="1"/>
  <c r="S77" i="18"/>
  <c r="T134" i="18"/>
  <c r="T195" i="18" s="1"/>
  <c r="T73" i="18"/>
  <c r="AC140" i="18"/>
  <c r="AC201" i="18" s="1"/>
  <c r="AC79" i="18"/>
  <c r="Y136" i="18"/>
  <c r="Y197" i="18" s="1"/>
  <c r="Y75" i="18"/>
  <c r="J135" i="18"/>
  <c r="J196" i="18" s="1"/>
  <c r="J74" i="18"/>
  <c r="AV136" i="18"/>
  <c r="AV197" i="18" s="1"/>
  <c r="AV75" i="18"/>
  <c r="N135" i="18"/>
  <c r="N196" i="18" s="1"/>
  <c r="N74" i="18"/>
  <c r="J138" i="18"/>
  <c r="J199" i="18" s="1"/>
  <c r="J77" i="18"/>
  <c r="Z138" i="18"/>
  <c r="Z199" i="18" s="1"/>
  <c r="Z77" i="18"/>
  <c r="M139" i="18"/>
  <c r="M200" i="18" s="1"/>
  <c r="M78" i="18"/>
  <c r="AU140" i="18"/>
  <c r="AU201" i="18" s="1"/>
  <c r="AU79" i="18"/>
  <c r="AL136" i="18"/>
  <c r="AL197" i="18" s="1"/>
  <c r="AL75" i="18"/>
  <c r="X140" i="18"/>
  <c r="X201" i="18" s="1"/>
  <c r="X79" i="18"/>
  <c r="AQ136" i="18"/>
  <c r="AQ197" i="18" s="1"/>
  <c r="AQ75" i="18"/>
  <c r="AL138" i="18"/>
  <c r="AL199" i="18" s="1"/>
  <c r="AL77" i="18"/>
  <c r="R136" i="18"/>
  <c r="R197" i="18" s="1"/>
  <c r="R75" i="18"/>
  <c r="AQ139" i="18"/>
  <c r="AQ78" i="18"/>
  <c r="P137" i="18"/>
  <c r="P198" i="18" s="1"/>
  <c r="P76" i="18"/>
  <c r="AH135" i="18"/>
  <c r="AH74" i="18"/>
  <c r="L137" i="18"/>
  <c r="L198" i="18" s="1"/>
  <c r="L76" i="18"/>
  <c r="O47" i="9"/>
  <c r="O29" i="9"/>
  <c r="N47" i="9"/>
  <c r="N52" i="9"/>
  <c r="N29" i="9"/>
  <c r="AR137" i="18"/>
  <c r="AR198" i="18" s="1"/>
  <c r="AR76" i="18"/>
  <c r="AJ138" i="18"/>
  <c r="AJ199" i="18" s="1"/>
  <c r="AJ77" i="18"/>
  <c r="Z135" i="18"/>
  <c r="Z74" i="18"/>
  <c r="AM138" i="18"/>
  <c r="AM199" i="18" s="1"/>
  <c r="AM77" i="18"/>
  <c r="I47" i="9"/>
  <c r="I52" i="9"/>
  <c r="I29" i="9"/>
  <c r="AW138" i="18"/>
  <c r="AW199" i="18" s="1"/>
  <c r="AW77" i="18"/>
  <c r="AI137" i="18"/>
  <c r="AI198" i="18" s="1"/>
  <c r="AI76" i="18"/>
  <c r="K136" i="18"/>
  <c r="K197" i="18" s="1"/>
  <c r="K75" i="18"/>
  <c r="X136" i="18"/>
  <c r="X197" i="18" s="1"/>
  <c r="X75" i="18"/>
  <c r="AR55" i="9"/>
  <c r="AS5" i="11" s="1"/>
  <c r="AT63" i="20" s="1"/>
  <c r="AR48" i="9"/>
  <c r="AK135" i="18"/>
  <c r="AK196" i="18" s="1"/>
  <c r="AK74" i="18"/>
  <c r="AG137" i="18"/>
  <c r="AG198" i="18" s="1"/>
  <c r="AG76" i="18"/>
  <c r="U189" i="18"/>
  <c r="G220" i="18"/>
  <c r="AI220" i="18"/>
  <c r="AP220" i="18"/>
  <c r="AC236" i="18"/>
  <c r="AE220" i="18"/>
  <c r="Q236" i="18"/>
  <c r="AE236" i="18"/>
  <c r="AT165" i="18"/>
  <c r="AT104" i="18"/>
  <c r="AO138" i="18"/>
  <c r="AO199" i="18" s="1"/>
  <c r="AO77" i="18"/>
  <c r="AI138" i="18"/>
  <c r="AI199" i="18" s="1"/>
  <c r="AI77" i="18"/>
  <c r="AC138" i="18"/>
  <c r="AC199" i="18" s="1"/>
  <c r="AC77" i="18"/>
  <c r="Y135" i="18"/>
  <c r="Y74" i="18"/>
  <c r="N137" i="18"/>
  <c r="N198" i="18" s="1"/>
  <c r="N76" i="18"/>
  <c r="J140" i="18"/>
  <c r="J201" i="18" s="1"/>
  <c r="J79" i="18"/>
  <c r="AF139" i="18"/>
  <c r="AF78" i="18"/>
  <c r="Z140" i="18"/>
  <c r="Z201" i="18" s="1"/>
  <c r="Z79" i="18"/>
  <c r="M140" i="18"/>
  <c r="M201" i="18" s="1"/>
  <c r="M79" i="18"/>
  <c r="AT136" i="18"/>
  <c r="AT197" i="18" s="1"/>
  <c r="AT75" i="18"/>
  <c r="AL135" i="18"/>
  <c r="AL196" i="18" s="1"/>
  <c r="AL74" i="18"/>
  <c r="AE138" i="18"/>
  <c r="AE199" i="18" s="1"/>
  <c r="AE77" i="18"/>
  <c r="AA140" i="18"/>
  <c r="AA201" i="18" s="1"/>
  <c r="AA79" i="18"/>
  <c r="W139" i="18"/>
  <c r="W200" i="18" s="1"/>
  <c r="W78" i="18"/>
  <c r="O135" i="18"/>
  <c r="O196" i="18" s="1"/>
  <c r="O74" i="18"/>
  <c r="AQ135" i="18"/>
  <c r="AQ74" i="18"/>
  <c r="AD140" i="18"/>
  <c r="AD201" i="18" s="1"/>
  <c r="AD79" i="18"/>
  <c r="R135" i="18"/>
  <c r="R196" i="18" s="1"/>
  <c r="R74" i="18"/>
  <c r="AQ138" i="18"/>
  <c r="AQ199" i="18" s="1"/>
  <c r="AQ77" i="18"/>
  <c r="P136" i="18"/>
  <c r="P197" i="18" s="1"/>
  <c r="P75" i="18"/>
  <c r="AU134" i="18"/>
  <c r="AU195" i="18" s="1"/>
  <c r="AU73" i="18"/>
  <c r="L136" i="18"/>
  <c r="L197" i="18" s="1"/>
  <c r="L75" i="18"/>
  <c r="AR136" i="18"/>
  <c r="AR197" i="18" s="1"/>
  <c r="AR75" i="18"/>
  <c r="AR140" i="18"/>
  <c r="AR201" i="18" s="1"/>
  <c r="AR79" i="18"/>
  <c r="T137" i="18"/>
  <c r="T198" i="18" s="1"/>
  <c r="T76" i="18"/>
  <c r="AM140" i="18"/>
  <c r="AM201" i="18" s="1"/>
  <c r="AM79" i="18"/>
  <c r="W135" i="18"/>
  <c r="W196" i="18" s="1"/>
  <c r="W74" i="18"/>
  <c r="AW140" i="18"/>
  <c r="AW201" i="18" s="1"/>
  <c r="AW79" i="18"/>
  <c r="AI136" i="18"/>
  <c r="AI197" i="18" s="1"/>
  <c r="AI75" i="18"/>
  <c r="K135" i="18"/>
  <c r="K74" i="18"/>
  <c r="AP138" i="18"/>
  <c r="AP199" i="18" s="1"/>
  <c r="AP77" i="18"/>
  <c r="AK136" i="18"/>
  <c r="AK197" i="18" s="1"/>
  <c r="AK75" i="18"/>
  <c r="AG136" i="18"/>
  <c r="AG197" i="18" s="1"/>
  <c r="AG75" i="18"/>
  <c r="AI140" i="18"/>
  <c r="AI201" i="18" s="1"/>
  <c r="AI79" i="18"/>
  <c r="R137" i="18"/>
  <c r="R198" i="18" s="1"/>
  <c r="R76" i="18"/>
  <c r="P135" i="18"/>
  <c r="P196" i="18" s="1"/>
  <c r="P74" i="18"/>
  <c r="AE136" i="18"/>
  <c r="AE197" i="18" s="1"/>
  <c r="AE75" i="18"/>
  <c r="I206" i="18"/>
  <c r="AJ189" i="18"/>
  <c r="O189" i="18"/>
  <c r="AE189" i="18"/>
  <c r="L189" i="18"/>
  <c r="AM200" i="18"/>
  <c r="AL220" i="18"/>
  <c r="AR220" i="18"/>
  <c r="AQ200" i="18"/>
  <c r="H220" i="18"/>
  <c r="I220" i="18"/>
  <c r="AF220" i="18"/>
  <c r="AM220" i="18"/>
  <c r="AD236" i="18"/>
  <c r="S236" i="18"/>
  <c r="AH196" i="18"/>
  <c r="Y196" i="18"/>
  <c r="AI17" i="4"/>
  <c r="AI19" i="4" s="1"/>
  <c r="P178" i="20" s="1"/>
  <c r="AO140" i="18"/>
  <c r="AO201" i="18" s="1"/>
  <c r="AO79" i="18"/>
  <c r="AG138" i="18"/>
  <c r="AG199" i="18" s="1"/>
  <c r="AG77" i="18"/>
  <c r="AT173" i="20"/>
  <c r="AT44" i="18" s="1"/>
  <c r="AB137" i="18"/>
  <c r="AB198" i="18" s="1"/>
  <c r="AB76" i="18"/>
  <c r="I205" i="18"/>
  <c r="AP137" i="18"/>
  <c r="AP198" i="18" s="1"/>
  <c r="AP76" i="18"/>
  <c r="Y138" i="18"/>
  <c r="Y199" i="18" s="1"/>
  <c r="Y77" i="18"/>
  <c r="M136" i="18"/>
  <c r="M197" i="18" s="1"/>
  <c r="M75" i="18"/>
  <c r="J139" i="18"/>
  <c r="J78" i="18"/>
  <c r="AF138" i="18"/>
  <c r="AF199" i="18" s="1"/>
  <c r="AF77" i="18"/>
  <c r="Z139" i="18"/>
  <c r="Z78" i="18"/>
  <c r="M138" i="18"/>
  <c r="M199" i="18" s="1"/>
  <c r="M77" i="18"/>
  <c r="AT135" i="18"/>
  <c r="AT74" i="18"/>
  <c r="AL137" i="18"/>
  <c r="AL198" i="18" s="1"/>
  <c r="AL76" i="18"/>
  <c r="AE139" i="18"/>
  <c r="AE200" i="18" s="1"/>
  <c r="AE78" i="18"/>
  <c r="AA139" i="18"/>
  <c r="AA200" i="18" s="1"/>
  <c r="AA78" i="18"/>
  <c r="W138" i="18"/>
  <c r="W199" i="18" s="1"/>
  <c r="W77" i="18"/>
  <c r="O137" i="18"/>
  <c r="O198" i="18" s="1"/>
  <c r="O76" i="18"/>
  <c r="AD139" i="18"/>
  <c r="AD200" i="18" s="1"/>
  <c r="AD78" i="18"/>
  <c r="Q138" i="18"/>
  <c r="Q199" i="18" s="1"/>
  <c r="Q77" i="18"/>
  <c r="AU133" i="18"/>
  <c r="AU194" i="18" s="1"/>
  <c r="AU72" i="18"/>
  <c r="L135" i="18"/>
  <c r="L196" i="18" s="1"/>
  <c r="L74" i="18"/>
  <c r="J47" i="9"/>
  <c r="J52" i="9"/>
  <c r="J29" i="9"/>
  <c r="AB140" i="18"/>
  <c r="AB201" i="18" s="1"/>
  <c r="AB79" i="18"/>
  <c r="AR135" i="18"/>
  <c r="AR196" i="18" s="1"/>
  <c r="AR74" i="18"/>
  <c r="AR139" i="18"/>
  <c r="AR200" i="18" s="1"/>
  <c r="AR78" i="18"/>
  <c r="T136" i="18"/>
  <c r="T197" i="18" s="1"/>
  <c r="T75" i="18"/>
  <c r="P139" i="18"/>
  <c r="P200" i="18" s="1"/>
  <c r="P78" i="18"/>
  <c r="W137" i="18"/>
  <c r="W198" i="18" s="1"/>
  <c r="W76" i="18"/>
  <c r="AW139" i="18"/>
  <c r="AW200" i="18" s="1"/>
  <c r="AW78" i="18"/>
  <c r="AI135" i="18"/>
  <c r="AI74" i="18"/>
  <c r="S133" i="18"/>
  <c r="S194" i="18" s="1"/>
  <c r="S72" i="18"/>
  <c r="Q137" i="18"/>
  <c r="Q198" i="18" s="1"/>
  <c r="Q76" i="18"/>
  <c r="AP140" i="18"/>
  <c r="AP201" i="18" s="1"/>
  <c r="AP79" i="18"/>
  <c r="AK137" i="18"/>
  <c r="AK198" i="18" s="1"/>
  <c r="AK76" i="18"/>
  <c r="AG135" i="18"/>
  <c r="AG196" i="18" s="1"/>
  <c r="AG74" i="18"/>
  <c r="S139" i="18"/>
  <c r="S200" i="18" s="1"/>
  <c r="S78" i="18"/>
  <c r="Y137" i="18"/>
  <c r="Y198" i="18" s="1"/>
  <c r="Y76" i="18"/>
  <c r="AV137" i="18"/>
  <c r="AV198" i="18" s="1"/>
  <c r="AV76" i="18"/>
  <c r="AU138" i="18"/>
  <c r="AU199" i="18" s="1"/>
  <c r="AU77" i="18"/>
  <c r="AQ47" i="9"/>
  <c r="AQ52" i="9"/>
  <c r="AQ29" i="9"/>
  <c r="P188" i="18"/>
  <c r="AT226" i="18"/>
  <c r="V189" i="18"/>
  <c r="AG189" i="18"/>
  <c r="AS220" i="18"/>
  <c r="AT220" i="18"/>
  <c r="AO220" i="18"/>
  <c r="M236" i="18"/>
  <c r="Z236" i="18"/>
  <c r="AU220" i="18"/>
  <c r="AF236" i="18"/>
  <c r="AQ196" i="18"/>
  <c r="AT196" i="18"/>
  <c r="AT167" i="18"/>
  <c r="AT106" i="18"/>
  <c r="T17" i="4"/>
  <c r="T19" i="4" s="1"/>
  <c r="AO139" i="18"/>
  <c r="AO200" i="18" s="1"/>
  <c r="AO78" i="18"/>
  <c r="AG140" i="18"/>
  <c r="AG201" i="18" s="1"/>
  <c r="AG79" i="18"/>
  <c r="T140" i="18"/>
  <c r="T201" i="18" s="1"/>
  <c r="T79" i="18"/>
  <c r="AB136" i="18"/>
  <c r="AB197" i="18" s="1"/>
  <c r="AB75" i="18"/>
  <c r="T143" i="18"/>
  <c r="T204" i="18" s="1"/>
  <c r="T82" i="18"/>
  <c r="AP136" i="18"/>
  <c r="AP197" i="18" s="1"/>
  <c r="AP75" i="18"/>
  <c r="Y140" i="18"/>
  <c r="Y201" i="18" s="1"/>
  <c r="Y79" i="18"/>
  <c r="M135" i="18"/>
  <c r="M196" i="18" s="1"/>
  <c r="M74" i="18"/>
  <c r="AV139" i="18"/>
  <c r="AV200" i="18" s="1"/>
  <c r="AV78" i="18"/>
  <c r="AF140" i="18"/>
  <c r="AF201" i="18" s="1"/>
  <c r="AF79" i="18"/>
  <c r="AT137" i="18"/>
  <c r="AT198" i="18" s="1"/>
  <c r="AT76" i="18"/>
  <c r="AJ137" i="18"/>
  <c r="AJ198" i="18" s="1"/>
  <c r="AJ76" i="18"/>
  <c r="AE140" i="18"/>
  <c r="AE201" i="18" s="1"/>
  <c r="AE79" i="18"/>
  <c r="AA138" i="18"/>
  <c r="AA199" i="18" s="1"/>
  <c r="AA77" i="18"/>
  <c r="W140" i="18"/>
  <c r="W201" i="18" s="1"/>
  <c r="W79" i="18"/>
  <c r="O136" i="18"/>
  <c r="O197" i="18" s="1"/>
  <c r="O75" i="18"/>
  <c r="AN139" i="18"/>
  <c r="AN78" i="18"/>
  <c r="AD138" i="18"/>
  <c r="AD199" i="18" s="1"/>
  <c r="AD77" i="18"/>
  <c r="Q140" i="18"/>
  <c r="Q201" i="18" s="1"/>
  <c r="Q79" i="18"/>
  <c r="U140" i="18"/>
  <c r="U201" i="18" s="1"/>
  <c r="U79" i="18"/>
  <c r="AP47" i="9"/>
  <c r="AP52" i="9"/>
  <c r="AP29" i="9"/>
  <c r="AB139" i="18"/>
  <c r="AB200" i="18" s="1"/>
  <c r="AB78" i="18"/>
  <c r="O138" i="18"/>
  <c r="O199" i="18" s="1"/>
  <c r="O77" i="18"/>
  <c r="AR138" i="18"/>
  <c r="AR199" i="18" s="1"/>
  <c r="AR77" i="18"/>
  <c r="T135" i="18"/>
  <c r="T196" i="18" s="1"/>
  <c r="T74" i="18"/>
  <c r="P138" i="18"/>
  <c r="P199" i="18" s="1"/>
  <c r="P77" i="18"/>
  <c r="W136" i="18"/>
  <c r="W197" i="18" s="1"/>
  <c r="W75" i="18"/>
  <c r="AO137" i="18"/>
  <c r="AO198" i="18" s="1"/>
  <c r="AO76" i="18"/>
  <c r="S134" i="18"/>
  <c r="S195" i="18" s="1"/>
  <c r="S73" i="18"/>
  <c r="Q136" i="18"/>
  <c r="Q197" i="18" s="1"/>
  <c r="Q75" i="18"/>
  <c r="AP139" i="18"/>
  <c r="AP200" i="18" s="1"/>
  <c r="AP78" i="18"/>
  <c r="AC137" i="18"/>
  <c r="AC198" i="18" s="1"/>
  <c r="AC76" i="18"/>
  <c r="AC139" i="18"/>
  <c r="AC200" i="18" s="1"/>
  <c r="AC78" i="18"/>
  <c r="K138" i="18"/>
  <c r="K199" i="18" s="1"/>
  <c r="K77" i="18"/>
  <c r="X138" i="18"/>
  <c r="X199" i="18" s="1"/>
  <c r="X77" i="18"/>
  <c r="AQ137" i="18"/>
  <c r="AQ198" i="18" s="1"/>
  <c r="AQ76" i="18"/>
  <c r="AH136" i="18"/>
  <c r="AH197" i="18" s="1"/>
  <c r="AH75" i="18"/>
  <c r="AJ139" i="18"/>
  <c r="AJ200" i="18" s="1"/>
  <c r="AJ78" i="18"/>
  <c r="Z136" i="18"/>
  <c r="Z197" i="18" s="1"/>
  <c r="Z75" i="18"/>
  <c r="AK189" i="18"/>
  <c r="AB189" i="18"/>
  <c r="G189" i="18"/>
  <c r="AF200" i="18"/>
  <c r="AF189" i="18"/>
  <c r="AW220" i="18"/>
  <c r="J200" i="18"/>
  <c r="AO189" i="18"/>
  <c r="G204" i="18"/>
  <c r="J189" i="18"/>
  <c r="Z200" i="18"/>
  <c r="H204" i="18"/>
  <c r="I204" i="18"/>
  <c r="AH220" i="18"/>
  <c r="T236" i="18"/>
  <c r="AI196" i="18"/>
  <c r="H196" i="18"/>
  <c r="AW13" i="18"/>
  <c r="AW14" i="18"/>
  <c r="AW15" i="18"/>
  <c r="AK140" i="18"/>
  <c r="AK201" i="18" s="1"/>
  <c r="AK79" i="18"/>
  <c r="AG139" i="18"/>
  <c r="AG200" i="18" s="1"/>
  <c r="AG78" i="18"/>
  <c r="T139" i="18"/>
  <c r="T200" i="18" s="1"/>
  <c r="T78" i="18"/>
  <c r="AH138" i="18"/>
  <c r="AH199" i="18" s="1"/>
  <c r="AH77" i="18"/>
  <c r="AB135" i="18"/>
  <c r="AB196" i="18" s="1"/>
  <c r="AB74" i="18"/>
  <c r="T142" i="18"/>
  <c r="T203" i="18" s="1"/>
  <c r="T81" i="18"/>
  <c r="AP135" i="18"/>
  <c r="AP74" i="18"/>
  <c r="Y139" i="18"/>
  <c r="Y200" i="18" s="1"/>
  <c r="Y78" i="18"/>
  <c r="M137" i="18"/>
  <c r="M198" i="18" s="1"/>
  <c r="M76" i="18"/>
  <c r="AV138" i="18"/>
  <c r="AV199" i="18" s="1"/>
  <c r="AV77" i="18"/>
  <c r="AA137" i="18"/>
  <c r="AA198" i="18" s="1"/>
  <c r="AA76" i="18"/>
  <c r="N140" i="18"/>
  <c r="N201" i="18" s="1"/>
  <c r="N79" i="18"/>
  <c r="L140" i="18"/>
  <c r="L201" i="18" s="1"/>
  <c r="L79" i="18"/>
  <c r="AN135" i="18"/>
  <c r="AN74" i="18"/>
  <c r="AJ136" i="18"/>
  <c r="AJ197" i="18" s="1"/>
  <c r="AJ75" i="18"/>
  <c r="AT140" i="18"/>
  <c r="AT201" i="18" s="1"/>
  <c r="AT79" i="18"/>
  <c r="AN138" i="18"/>
  <c r="AN199" i="18" s="1"/>
  <c r="AN77" i="18"/>
  <c r="V140" i="18"/>
  <c r="V201" i="18" s="1"/>
  <c r="V79" i="18"/>
  <c r="Q139" i="18"/>
  <c r="Q200" i="18" s="1"/>
  <c r="Q78" i="18"/>
  <c r="AS135" i="18"/>
  <c r="AS196" i="18" s="1"/>
  <c r="AS74" i="18"/>
  <c r="R138" i="18"/>
  <c r="R199" i="18" s="1"/>
  <c r="R77" i="18"/>
  <c r="U139" i="18"/>
  <c r="U200" i="18" s="1"/>
  <c r="U78" i="18"/>
  <c r="M47" i="9"/>
  <c r="M52" i="9"/>
  <c r="M29" i="9"/>
  <c r="AB138" i="18"/>
  <c r="AB199" i="18" s="1"/>
  <c r="AB77" i="18"/>
  <c r="O139" i="18"/>
  <c r="O200" i="18" s="1"/>
  <c r="O78" i="18"/>
  <c r="P140" i="18"/>
  <c r="P201" i="18" s="1"/>
  <c r="P79" i="18"/>
  <c r="AF135" i="18"/>
  <c r="AF196" i="18" s="1"/>
  <c r="AF74" i="18"/>
  <c r="AO136" i="18"/>
  <c r="AO197" i="18" s="1"/>
  <c r="AO75" i="18"/>
  <c r="U134" i="18"/>
  <c r="U195" i="18" s="1"/>
  <c r="U73" i="18"/>
  <c r="Q135" i="18"/>
  <c r="Q196" i="18" s="1"/>
  <c r="Q74" i="18"/>
  <c r="S55" i="9"/>
  <c r="S48" i="9"/>
  <c r="U236" i="18"/>
  <c r="T133" i="18"/>
  <c r="T194" i="18" s="1"/>
  <c r="T72" i="18"/>
  <c r="N136" i="18"/>
  <c r="N197" i="18" s="1"/>
  <c r="N75" i="18"/>
  <c r="K47" i="9"/>
  <c r="K52" i="9"/>
  <c r="K29" i="9"/>
  <c r="K137" i="18"/>
  <c r="K198" i="18" s="1"/>
  <c r="K76" i="18"/>
  <c r="AS138" i="18"/>
  <c r="AS199" i="18" s="1"/>
  <c r="AS77" i="18"/>
  <c r="G188" i="18"/>
  <c r="H206" i="18"/>
  <c r="M189" i="18"/>
  <c r="AU189" i="18"/>
  <c r="AL189" i="18"/>
  <c r="S189" i="18"/>
  <c r="AR189" i="18"/>
  <c r="AK220" i="18"/>
  <c r="R189" i="18"/>
  <c r="AN200" i="18"/>
  <c r="AN220" i="18"/>
  <c r="AG236" i="18"/>
  <c r="Z196" i="18"/>
  <c r="K196" i="18"/>
  <c r="AN196" i="18"/>
  <c r="AR188" i="18"/>
  <c r="AW11" i="18"/>
  <c r="AW12" i="18"/>
  <c r="AT169" i="18"/>
  <c r="AT108" i="18"/>
  <c r="Z215" i="20"/>
  <c r="BC17" i="4"/>
  <c r="BC19" i="4" s="1"/>
  <c r="AJ178" i="20" s="1"/>
  <c r="AV17" i="4"/>
  <c r="AV19" i="4" s="1"/>
  <c r="BJ17" i="4"/>
  <c r="BJ19" i="4" s="1"/>
  <c r="AQ178" i="20" s="1"/>
  <c r="AK139" i="18"/>
  <c r="AK200" i="18" s="1"/>
  <c r="AK78" i="18"/>
  <c r="AC136" i="18"/>
  <c r="AC197" i="18" s="1"/>
  <c r="AC75" i="18"/>
  <c r="T138" i="18"/>
  <c r="T199" i="18" s="1"/>
  <c r="T77" i="18"/>
  <c r="AH188" i="18"/>
  <c r="AH140" i="18"/>
  <c r="AH201" i="18" s="1"/>
  <c r="AH79" i="18"/>
  <c r="T145" i="18"/>
  <c r="T206" i="18" s="1"/>
  <c r="T84" i="18"/>
  <c r="AM135" i="18"/>
  <c r="AM196" i="18" s="1"/>
  <c r="AM74" i="18"/>
  <c r="K140" i="18"/>
  <c r="K201" i="18" s="1"/>
  <c r="K79" i="18"/>
  <c r="AV140" i="18"/>
  <c r="AV201" i="18" s="1"/>
  <c r="AV79" i="18"/>
  <c r="AA136" i="18"/>
  <c r="AA197" i="18" s="1"/>
  <c r="AA75" i="18"/>
  <c r="N139" i="18"/>
  <c r="N200" i="18" s="1"/>
  <c r="N78" i="18"/>
  <c r="L139" i="18"/>
  <c r="L78" i="18"/>
  <c r="AR32" i="2"/>
  <c r="AS28" i="2" s="1"/>
  <c r="AU173" i="20" s="1"/>
  <c r="AU44" i="18" s="1"/>
  <c r="R8" i="2"/>
  <c r="AN137" i="18"/>
  <c r="AN198" i="18" s="1"/>
  <c r="AN76" i="18"/>
  <c r="AJ135" i="18"/>
  <c r="AJ196" i="18" s="1"/>
  <c r="AJ74" i="18"/>
  <c r="AD136" i="18"/>
  <c r="AD197" i="18" s="1"/>
  <c r="AD75" i="18"/>
  <c r="V136" i="18"/>
  <c r="V197" i="18" s="1"/>
  <c r="V75" i="18"/>
  <c r="AT139" i="18"/>
  <c r="AT78" i="18"/>
  <c r="AN140" i="18"/>
  <c r="AN201" i="18" s="1"/>
  <c r="AN79" i="18"/>
  <c r="V139" i="18"/>
  <c r="V200" i="18" s="1"/>
  <c r="V78" i="18"/>
  <c r="AS136" i="18"/>
  <c r="AS197" i="18" s="1"/>
  <c r="AS75" i="18"/>
  <c r="R140" i="18"/>
  <c r="R201" i="18" s="1"/>
  <c r="R79" i="18"/>
  <c r="U138" i="18"/>
  <c r="U199" i="18" s="1"/>
  <c r="U77" i="18"/>
  <c r="H47" i="9"/>
  <c r="H52" i="9"/>
  <c r="H29" i="9"/>
  <c r="AE135" i="18"/>
  <c r="AE196" i="18" s="1"/>
  <c r="AE74" i="18"/>
  <c r="O140" i="18"/>
  <c r="O201" i="18" s="1"/>
  <c r="O79" i="18"/>
  <c r="AF137" i="18"/>
  <c r="AF198" i="18" s="1"/>
  <c r="AF76" i="18"/>
  <c r="AO135" i="18"/>
  <c r="AO196" i="18" s="1"/>
  <c r="AO74" i="18"/>
  <c r="U133" i="18"/>
  <c r="U194" i="18" s="1"/>
  <c r="U72" i="18"/>
  <c r="U15" i="18"/>
  <c r="U14" i="18"/>
  <c r="U13" i="18"/>
  <c r="AS140" i="18"/>
  <c r="AS201" i="18" s="1"/>
  <c r="AS79" i="18"/>
  <c r="AO57" i="9"/>
  <c r="AO59" i="9" s="1"/>
  <c r="AP2" i="11"/>
  <c r="AQ28" i="20" s="1"/>
  <c r="S13" i="18"/>
  <c r="S15" i="18"/>
  <c r="S14" i="18"/>
  <c r="L200" i="18"/>
  <c r="V137" i="18"/>
  <c r="V198" i="18" s="1"/>
  <c r="V76" i="18"/>
  <c r="AL139" i="18"/>
  <c r="AL200" i="18" s="1"/>
  <c r="AL78" i="18"/>
  <c r="AQ140" i="18"/>
  <c r="AQ201" i="18" s="1"/>
  <c r="AQ79" i="18"/>
  <c r="X137" i="18"/>
  <c r="X198" i="18" s="1"/>
  <c r="X76" i="18"/>
  <c r="G206" i="18"/>
  <c r="AT230" i="18"/>
  <c r="W189" i="18"/>
  <c r="AT200" i="18"/>
  <c r="AV189" i="18"/>
  <c r="AC189" i="18"/>
  <c r="AP196" i="18"/>
  <c r="AK138" i="18"/>
  <c r="AK199" i="18" s="1"/>
  <c r="AK77" i="18"/>
  <c r="AC135" i="18"/>
  <c r="AC196" i="18" s="1"/>
  <c r="AC74" i="18"/>
  <c r="S140" i="18"/>
  <c r="S201" i="18" s="1"/>
  <c r="S79" i="18"/>
  <c r="AH139" i="18"/>
  <c r="AH200" i="18" s="1"/>
  <c r="AH78" i="18"/>
  <c r="J137" i="18"/>
  <c r="J198" i="18" s="1"/>
  <c r="J76" i="18"/>
  <c r="AV135" i="18"/>
  <c r="AV196" i="18" s="1"/>
  <c r="AV74" i="18"/>
  <c r="AM137" i="18"/>
  <c r="AM198" i="18" s="1"/>
  <c r="AM76" i="18"/>
  <c r="K139" i="18"/>
  <c r="K200" i="18" s="1"/>
  <c r="K78" i="18"/>
  <c r="AA135" i="18"/>
  <c r="AA196" i="18" s="1"/>
  <c r="AA74" i="18"/>
  <c r="N138" i="18"/>
  <c r="N199" i="18" s="1"/>
  <c r="N77" i="18"/>
  <c r="L138" i="18"/>
  <c r="L199" i="18" s="1"/>
  <c r="L77" i="18"/>
  <c r="AU139" i="18"/>
  <c r="AU200" i="18" s="1"/>
  <c r="AU78" i="18"/>
  <c r="AN136" i="18"/>
  <c r="AN197" i="18" s="1"/>
  <c r="AN75" i="18"/>
  <c r="AD135" i="18"/>
  <c r="AD196" i="18" s="1"/>
  <c r="AD74" i="18"/>
  <c r="X139" i="18"/>
  <c r="X200" i="18" s="1"/>
  <c r="X78" i="18"/>
  <c r="V135" i="18"/>
  <c r="V196" i="18" s="1"/>
  <c r="V74" i="18"/>
  <c r="AT138" i="18"/>
  <c r="AT199" i="18" s="1"/>
  <c r="AT77" i="18"/>
  <c r="AL140" i="18"/>
  <c r="AL201" i="18" s="1"/>
  <c r="AL79" i="18"/>
  <c r="V138" i="18"/>
  <c r="V199" i="18" s="1"/>
  <c r="V77" i="18"/>
  <c r="AS137" i="18"/>
  <c r="AS198" i="18" s="1"/>
  <c r="AS76" i="18"/>
  <c r="R139" i="18"/>
  <c r="R200" i="18" s="1"/>
  <c r="R78" i="18"/>
  <c r="AH137" i="18"/>
  <c r="AH198" i="18" s="1"/>
  <c r="AH76" i="18"/>
  <c r="P47" i="9"/>
  <c r="P52" i="9"/>
  <c r="P29" i="9"/>
  <c r="AE137" i="18"/>
  <c r="AE198" i="18" s="1"/>
  <c r="AE76" i="18"/>
  <c r="AJ140" i="18"/>
  <c r="AJ201" i="18" s="1"/>
  <c r="AJ79" i="18"/>
  <c r="Z137" i="18"/>
  <c r="Z198" i="18" s="1"/>
  <c r="Z76" i="18"/>
  <c r="AF136" i="18"/>
  <c r="AF197" i="18" s="1"/>
  <c r="AF75" i="18"/>
  <c r="X135" i="18"/>
  <c r="X196" i="18" s="1"/>
  <c r="X74" i="18"/>
  <c r="AS139" i="18"/>
  <c r="AS200" i="18" s="1"/>
  <c r="AS78" i="18"/>
  <c r="AO55" i="9"/>
  <c r="AP5" i="11" s="1"/>
  <c r="AQ63" i="20" s="1"/>
  <c r="AO48" i="9"/>
  <c r="AC19" i="22"/>
  <c r="AG2" i="24" s="1"/>
  <c r="AG6" i="24"/>
  <c r="AD21" i="22"/>
  <c r="AD19" i="22" s="1"/>
  <c r="AH2" i="24" s="1"/>
  <c r="AG4" i="24"/>
  <c r="AI3" i="24"/>
  <c r="AH3" i="24"/>
  <c r="Y225" i="20"/>
  <c r="T225" i="20"/>
  <c r="U225" i="20"/>
  <c r="AD225" i="20"/>
  <c r="J225" i="20"/>
  <c r="AG225" i="20"/>
  <c r="AI225" i="20"/>
  <c r="L225" i="20"/>
  <c r="R225" i="20"/>
  <c r="S225" i="20"/>
  <c r="Z225" i="20"/>
  <c r="AE225" i="20"/>
  <c r="AF225" i="20"/>
  <c r="AC225" i="20"/>
  <c r="M225" i="20"/>
  <c r="Q225" i="20"/>
  <c r="AN17" i="4"/>
  <c r="AN19" i="4" s="1"/>
  <c r="U219" i="20" s="1"/>
  <c r="AE17" i="4"/>
  <c r="AE19" i="4" s="1"/>
  <c r="L178" i="20" s="1"/>
  <c r="F17" i="4"/>
  <c r="F19" i="4" s="1"/>
  <c r="N17" i="4"/>
  <c r="N19" i="4" s="1"/>
  <c r="H17" i="4"/>
  <c r="H19" i="4" s="1"/>
  <c r="BM17" i="4"/>
  <c r="BM19" i="4" s="1"/>
  <c r="AT178" i="20" s="1"/>
  <c r="AT228" i="18" s="1"/>
  <c r="BL17" i="4"/>
  <c r="BL19" i="4" s="1"/>
  <c r="AS178" i="20" s="1"/>
  <c r="L17" i="4"/>
  <c r="L19" i="4" s="1"/>
  <c r="Z219" i="20"/>
  <c r="Z178" i="20"/>
  <c r="AG17" i="4"/>
  <c r="AG19" i="4" s="1"/>
  <c r="N178" i="20" s="1"/>
  <c r="T178" i="20"/>
  <c r="AJ17" i="4"/>
  <c r="AJ19" i="4" s="1"/>
  <c r="Q178" i="20" s="1"/>
  <c r="O17" i="4"/>
  <c r="O19" i="4" s="1"/>
  <c r="K17" i="4"/>
  <c r="K19" i="4" s="1"/>
  <c r="BE17" i="4"/>
  <c r="BE19" i="4" s="1"/>
  <c r="AL178" i="20" s="1"/>
  <c r="AH17" i="4"/>
  <c r="AH19" i="4" s="1"/>
  <c r="O178" i="20" s="1"/>
  <c r="X17" i="4"/>
  <c r="X19" i="4" s="1"/>
  <c r="AZ17" i="4"/>
  <c r="AZ19" i="4" s="1"/>
  <c r="AG219" i="20" s="1"/>
  <c r="AQ17" i="4"/>
  <c r="AQ19" i="4" s="1"/>
  <c r="X178" i="20" s="1"/>
  <c r="Q17" i="4"/>
  <c r="Q19" i="4" s="1"/>
  <c r="S219" i="20"/>
  <c r="S178" i="20"/>
  <c r="I18" i="9"/>
  <c r="J18" i="9"/>
  <c r="H18" i="9"/>
  <c r="H21" i="9" s="1"/>
  <c r="AN55" i="9"/>
  <c r="AO5" i="11" s="1"/>
  <c r="AP63" i="20" s="1"/>
  <c r="AN48" i="9"/>
  <c r="U52" i="9"/>
  <c r="U47" i="9"/>
  <c r="U29" i="9"/>
  <c r="V52" i="9"/>
  <c r="V47" i="9"/>
  <c r="V29" i="9"/>
  <c r="AD52" i="9"/>
  <c r="AD47" i="9"/>
  <c r="AD29" i="9"/>
  <c r="Q55" i="9"/>
  <c r="Q48" i="9"/>
  <c r="AO2" i="11"/>
  <c r="AP28" i="20" s="1"/>
  <c r="AN57" i="9"/>
  <c r="AN59" i="9" s="1"/>
  <c r="AT55" i="9"/>
  <c r="AU5" i="11" s="1"/>
  <c r="AV63" i="20" s="1"/>
  <c r="AT48" i="9"/>
  <c r="AI219" i="20"/>
  <c r="AI178" i="20"/>
  <c r="Y219" i="20"/>
  <c r="Y178" i="20"/>
  <c r="AK52" i="9"/>
  <c r="AK47" i="9"/>
  <c r="AK29" i="9"/>
  <c r="W52" i="9"/>
  <c r="W47" i="9"/>
  <c r="W29" i="9"/>
  <c r="AE52" i="9"/>
  <c r="AE47" i="9"/>
  <c r="AE29" i="9"/>
  <c r="AU2" i="11"/>
  <c r="AV28" i="20" s="1"/>
  <c r="AS55" i="9"/>
  <c r="AT5" i="11" s="1"/>
  <c r="AU63" i="20" s="1"/>
  <c r="AS48" i="9"/>
  <c r="AF219" i="20"/>
  <c r="AF178" i="20"/>
  <c r="AC219" i="20"/>
  <c r="AC178" i="20"/>
  <c r="AR57" i="9"/>
  <c r="AR59" i="9" s="1"/>
  <c r="AS2" i="11"/>
  <c r="AT28" i="20" s="1"/>
  <c r="AT3" i="11"/>
  <c r="AU36" i="20" s="1"/>
  <c r="AC52" i="9"/>
  <c r="AC47" i="9"/>
  <c r="AC29" i="9"/>
  <c r="AG52" i="9"/>
  <c r="AG47" i="9"/>
  <c r="AG29" i="9"/>
  <c r="P2" i="11"/>
  <c r="Q28" i="20" s="1"/>
  <c r="AU55" i="9"/>
  <c r="AU48" i="9"/>
  <c r="AP17" i="4"/>
  <c r="AP19" i="4" s="1"/>
  <c r="W178" i="20" s="1"/>
  <c r="AD17" i="4"/>
  <c r="AD19" i="4" s="1"/>
  <c r="K178" i="20" s="1"/>
  <c r="AF52" i="9"/>
  <c r="AF47" i="9"/>
  <c r="AF29" i="9"/>
  <c r="Y52" i="9"/>
  <c r="Y47" i="9"/>
  <c r="Y29" i="9"/>
  <c r="AL52" i="9"/>
  <c r="AL47" i="9"/>
  <c r="AL29" i="9"/>
  <c r="Z52" i="9"/>
  <c r="Z47" i="9"/>
  <c r="Z29" i="9"/>
  <c r="AH52" i="9"/>
  <c r="AH47" i="9"/>
  <c r="AH29" i="9"/>
  <c r="AU170" i="20"/>
  <c r="AU43" i="18" s="1"/>
  <c r="AS36" i="2"/>
  <c r="AU185" i="20" s="1"/>
  <c r="AU48" i="18" s="1"/>
  <c r="AT26" i="2"/>
  <c r="AK17" i="4"/>
  <c r="AK19" i="4" s="1"/>
  <c r="AC17" i="4"/>
  <c r="AC19" i="4" s="1"/>
  <c r="AI52" i="9"/>
  <c r="AI47" i="9"/>
  <c r="AI29" i="9"/>
  <c r="AM55" i="9"/>
  <c r="AN5" i="11" s="1"/>
  <c r="AO63" i="20" s="1"/>
  <c r="AM48" i="9"/>
  <c r="AS170" i="20"/>
  <c r="AS43" i="18" s="1"/>
  <c r="AP26" i="2"/>
  <c r="AQ34" i="2"/>
  <c r="AS182" i="20" s="1"/>
  <c r="AS47" i="18" s="1"/>
  <c r="AX17" i="4"/>
  <c r="AX19" i="4" s="1"/>
  <c r="AF17" i="4"/>
  <c r="AF19" i="4" s="1"/>
  <c r="AA17" i="4"/>
  <c r="AA19" i="4" s="1"/>
  <c r="H178" i="20" s="1"/>
  <c r="Z17" i="4"/>
  <c r="Z19" i="4" s="1"/>
  <c r="G178" i="20" s="1"/>
  <c r="X52" i="9"/>
  <c r="X47" i="9"/>
  <c r="X29" i="9"/>
  <c r="AA52" i="9"/>
  <c r="AA47" i="9"/>
  <c r="AA29" i="9"/>
  <c r="T52" i="9"/>
  <c r="T47" i="9"/>
  <c r="T29" i="9"/>
  <c r="AB52" i="9"/>
  <c r="AB47" i="9"/>
  <c r="AB29" i="9"/>
  <c r="AJ52" i="9"/>
  <c r="AJ47" i="9"/>
  <c r="AJ29" i="9"/>
  <c r="AN2" i="11"/>
  <c r="AO28" i="20" s="1"/>
  <c r="BA17" i="4"/>
  <c r="BA19" i="4" s="1"/>
  <c r="AH178" i="20" s="1"/>
  <c r="AS34" i="2" l="1"/>
  <c r="AU182" i="20" s="1"/>
  <c r="AU47" i="18" s="1"/>
  <c r="AQ28" i="2"/>
  <c r="AS173" i="20" s="1"/>
  <c r="AS44" i="18" s="1"/>
  <c r="AQ36" i="2"/>
  <c r="AS185" i="20" s="1"/>
  <c r="AS48" i="18" s="1"/>
  <c r="AS30" i="2"/>
  <c r="AU176" i="20" s="1"/>
  <c r="AU45" i="18" s="1"/>
  <c r="AS169" i="18"/>
  <c r="AS230" i="18" s="1"/>
  <c r="AS108" i="18"/>
  <c r="AP11" i="18"/>
  <c r="AP12" i="18"/>
  <c r="AR2" i="11"/>
  <c r="AS28" i="20" s="1"/>
  <c r="N55" i="9"/>
  <c r="O5" i="11" s="1"/>
  <c r="P63" i="20" s="1"/>
  <c r="N48" i="9"/>
  <c r="N57" i="9"/>
  <c r="N59" i="9" s="1"/>
  <c r="O2" i="11"/>
  <c r="P28" i="20" s="1"/>
  <c r="AQ12" i="18"/>
  <c r="AQ11" i="18"/>
  <c r="K55" i="9"/>
  <c r="L5" i="11" s="1"/>
  <c r="M63" i="20" s="1"/>
  <c r="K48" i="9"/>
  <c r="AQ55" i="9"/>
  <c r="AR5" i="11" s="1"/>
  <c r="AS63" i="20" s="1"/>
  <c r="AQ48" i="9"/>
  <c r="U137" i="18"/>
  <c r="U198" i="18" s="1"/>
  <c r="U76" i="18"/>
  <c r="AW134" i="18"/>
  <c r="AW195" i="18" s="1"/>
  <c r="AW73" i="18"/>
  <c r="T5" i="11"/>
  <c r="U63" i="20" s="1"/>
  <c r="S57" i="9"/>
  <c r="S59" i="9" s="1"/>
  <c r="N2" i="11"/>
  <c r="O28" i="20" s="1"/>
  <c r="AT21" i="18"/>
  <c r="AT23" i="18"/>
  <c r="AT20" i="18"/>
  <c r="AT22" i="18"/>
  <c r="O55" i="9"/>
  <c r="O48" i="9"/>
  <c r="AU166" i="18"/>
  <c r="AU227" i="18" s="1"/>
  <c r="AU105" i="18"/>
  <c r="L2" i="11"/>
  <c r="M28" i="20" s="1"/>
  <c r="AS166" i="18"/>
  <c r="AS227" i="18" s="1"/>
  <c r="AS105" i="18"/>
  <c r="AS170" i="18"/>
  <c r="AS231" i="18" s="1"/>
  <c r="AS109" i="18"/>
  <c r="S136" i="18"/>
  <c r="S197" i="18" s="1"/>
  <c r="S75" i="18"/>
  <c r="AW133" i="18"/>
  <c r="AW72" i="18"/>
  <c r="M55" i="9"/>
  <c r="N5" i="11" s="1"/>
  <c r="O63" i="20" s="1"/>
  <c r="M48" i="9"/>
  <c r="AW137" i="18"/>
  <c r="AW198" i="18" s="1"/>
  <c r="AW76" i="18"/>
  <c r="AQ2" i="11"/>
  <c r="AR28" i="20" s="1"/>
  <c r="AV11" i="18"/>
  <c r="AV12" i="18"/>
  <c r="AO11" i="18"/>
  <c r="AO12" i="18"/>
  <c r="U178" i="20"/>
  <c r="L219" i="20"/>
  <c r="Q2" i="11"/>
  <c r="R28" i="20" s="1"/>
  <c r="S137" i="18"/>
  <c r="S198" i="18" s="1"/>
  <c r="S76" i="18"/>
  <c r="AT179" i="20"/>
  <c r="AT46" i="18" s="1"/>
  <c r="AS32" i="2"/>
  <c r="AU179" i="20" s="1"/>
  <c r="AU46" i="18" s="1"/>
  <c r="AQ32" i="2"/>
  <c r="AS179" i="20" s="1"/>
  <c r="AS46" i="18" s="1"/>
  <c r="AW136" i="18"/>
  <c r="AW197" i="18" s="1"/>
  <c r="AW75" i="18"/>
  <c r="AP55" i="9"/>
  <c r="AQ5" i="11" s="1"/>
  <c r="AR63" i="20" s="1"/>
  <c r="AP48" i="9"/>
  <c r="I57" i="9"/>
  <c r="I59" i="9" s="1"/>
  <c r="J2" i="11"/>
  <c r="K28" i="20" s="1"/>
  <c r="L57" i="9"/>
  <c r="L59" i="9" s="1"/>
  <c r="M2" i="11"/>
  <c r="N28" i="20" s="1"/>
  <c r="AT11" i="18"/>
  <c r="AT12" i="18"/>
  <c r="AT166" i="18"/>
  <c r="AT227" i="18" s="1"/>
  <c r="AT105" i="18"/>
  <c r="AU170" i="18"/>
  <c r="AU231" i="18" s="1"/>
  <c r="AU109" i="18"/>
  <c r="AS165" i="18"/>
  <c r="AS226" i="18" s="1"/>
  <c r="AS104" i="18"/>
  <c r="P55" i="9"/>
  <c r="Q5" i="11" s="1"/>
  <c r="R63" i="20" s="1"/>
  <c r="P48" i="9"/>
  <c r="S135" i="18"/>
  <c r="S74" i="18"/>
  <c r="U135" i="18"/>
  <c r="U196" i="18" s="1"/>
  <c r="U74" i="18"/>
  <c r="I2" i="11"/>
  <c r="J28" i="20" s="1"/>
  <c r="AW135" i="18"/>
  <c r="AW196" i="18" s="1"/>
  <c r="AW74" i="18"/>
  <c r="K2" i="11"/>
  <c r="L28" i="20" s="1"/>
  <c r="I55" i="9"/>
  <c r="J5" i="11" s="1"/>
  <c r="K63" i="20" s="1"/>
  <c r="I48" i="9"/>
  <c r="L55" i="9"/>
  <c r="M5" i="11" s="1"/>
  <c r="N63" i="20" s="1"/>
  <c r="L48" i="9"/>
  <c r="AQ30" i="2"/>
  <c r="AS176" i="20" s="1"/>
  <c r="AS45" i="18" s="1"/>
  <c r="Q11" i="18"/>
  <c r="Q12" i="18"/>
  <c r="AU169" i="18"/>
  <c r="AU230" i="18" s="1"/>
  <c r="AU108" i="18"/>
  <c r="AU165" i="18"/>
  <c r="AU226" i="18" s="1"/>
  <c r="AU104" i="18"/>
  <c r="AU167" i="18"/>
  <c r="AU228" i="18" s="1"/>
  <c r="AU106" i="18"/>
  <c r="AO23" i="18"/>
  <c r="AO20" i="18"/>
  <c r="AO21" i="18"/>
  <c r="AO22" i="18"/>
  <c r="AU14" i="18"/>
  <c r="AU15" i="18"/>
  <c r="AU13" i="18"/>
  <c r="AU20" i="18"/>
  <c r="AU21" i="18"/>
  <c r="AU23" i="18"/>
  <c r="AU22" i="18"/>
  <c r="AV20" i="18"/>
  <c r="AV21" i="18"/>
  <c r="AV23" i="18"/>
  <c r="AV22" i="18"/>
  <c r="AP23" i="18"/>
  <c r="AP20" i="18"/>
  <c r="AP21" i="18"/>
  <c r="AP22" i="18"/>
  <c r="AQ23" i="18"/>
  <c r="AQ20" i="18"/>
  <c r="AQ21" i="18"/>
  <c r="AQ22" i="18"/>
  <c r="U136" i="18"/>
  <c r="U197" i="18" s="1"/>
  <c r="U75" i="18"/>
  <c r="H55" i="9"/>
  <c r="I5" i="11" s="1"/>
  <c r="J63" i="20" s="1"/>
  <c r="H48" i="9"/>
  <c r="J55" i="9"/>
  <c r="K5" i="11" s="1"/>
  <c r="L63" i="20" s="1"/>
  <c r="J48" i="9"/>
  <c r="AR38" i="2"/>
  <c r="AD26" i="22"/>
  <c r="AD29" i="22"/>
  <c r="AC29" i="22"/>
  <c r="AC26" i="22"/>
  <c r="AI6" i="24"/>
  <c r="AH6" i="24"/>
  <c r="AH4" i="24"/>
  <c r="AI4" i="24"/>
  <c r="Q219" i="20"/>
  <c r="AG178" i="20"/>
  <c r="AM2" i="11"/>
  <c r="AN28" i="20" s="1"/>
  <c r="T55" i="9"/>
  <c r="U5" i="11" s="1"/>
  <c r="V63" i="20" s="1"/>
  <c r="T48" i="9"/>
  <c r="R219" i="20"/>
  <c r="R178" i="20"/>
  <c r="AJ55" i="9"/>
  <c r="AK5" i="11" s="1"/>
  <c r="AL63" i="20" s="1"/>
  <c r="AJ48" i="9"/>
  <c r="AV5" i="11"/>
  <c r="AW63" i="20" s="1"/>
  <c r="AU57" i="9"/>
  <c r="AU59" i="9" s="1"/>
  <c r="AB2" i="11"/>
  <c r="AC28" i="20" s="1"/>
  <c r="X2" i="11"/>
  <c r="Y28" i="20" s="1"/>
  <c r="AE2" i="11"/>
  <c r="AF28" i="20" s="1"/>
  <c r="AH55" i="9"/>
  <c r="AI5" i="11" s="1"/>
  <c r="AJ63" i="20" s="1"/>
  <c r="AH48" i="9"/>
  <c r="AC55" i="9"/>
  <c r="AD5" i="11" s="1"/>
  <c r="AE63" i="20" s="1"/>
  <c r="AC48" i="9"/>
  <c r="AH57" i="9"/>
  <c r="AH59" i="9" s="1"/>
  <c r="AI2" i="11"/>
  <c r="AJ28" i="20" s="1"/>
  <c r="AK55" i="9"/>
  <c r="AL5" i="11" s="1"/>
  <c r="AM63" i="20" s="1"/>
  <c r="AK48" i="9"/>
  <c r="V55" i="9"/>
  <c r="W5" i="11" s="1"/>
  <c r="X63" i="20" s="1"/>
  <c r="V48" i="9"/>
  <c r="AA55" i="9"/>
  <c r="AB5" i="11" s="1"/>
  <c r="AC63" i="20" s="1"/>
  <c r="AA48" i="9"/>
  <c r="Y57" i="9"/>
  <c r="Y59" i="9" s="1"/>
  <c r="Z2" i="11"/>
  <c r="AA28" i="20" s="1"/>
  <c r="I21" i="9"/>
  <c r="H22" i="9"/>
  <c r="Z55" i="9"/>
  <c r="AA5" i="11" s="1"/>
  <c r="AB63" i="20" s="1"/>
  <c r="Z48" i="9"/>
  <c r="AV170" i="20"/>
  <c r="AV43" i="18" s="1"/>
  <c r="AT28" i="2"/>
  <c r="AV173" i="20" s="1"/>
  <c r="AV44" i="18" s="1"/>
  <c r="AU26" i="2"/>
  <c r="AT36" i="2"/>
  <c r="AV185" i="20" s="1"/>
  <c r="AV48" i="18" s="1"/>
  <c r="AT30" i="2"/>
  <c r="AV176" i="20" s="1"/>
  <c r="AV45" i="18" s="1"/>
  <c r="AT34" i="2"/>
  <c r="AV182" i="20" s="1"/>
  <c r="AV47" i="18" s="1"/>
  <c r="AT32" i="2"/>
  <c r="AV179" i="20" s="1"/>
  <c r="AV46" i="18" s="1"/>
  <c r="Z57" i="9"/>
  <c r="Z59" i="9" s="1"/>
  <c r="AA2" i="11"/>
  <c r="AB28" i="20" s="1"/>
  <c r="X55" i="9"/>
  <c r="Y5" i="11" s="1"/>
  <c r="Z63" i="20" s="1"/>
  <c r="X48" i="9"/>
  <c r="AR170" i="20"/>
  <c r="AR43" i="18" s="1"/>
  <c r="AO26" i="2"/>
  <c r="AP28" i="2"/>
  <c r="AR173" i="20" s="1"/>
  <c r="AR44" i="18" s="1"/>
  <c r="AP36" i="2"/>
  <c r="AR185" i="20" s="1"/>
  <c r="AR48" i="18" s="1"/>
  <c r="AP30" i="2"/>
  <c r="AR176" i="20" s="1"/>
  <c r="AR45" i="18" s="1"/>
  <c r="AP34" i="2"/>
  <c r="AR182" i="20" s="1"/>
  <c r="AR47" i="18" s="1"/>
  <c r="AP32" i="2"/>
  <c r="AR179" i="20" s="1"/>
  <c r="AR46" i="18" s="1"/>
  <c r="AJ2" i="11"/>
  <c r="AK28" i="20" s="1"/>
  <c r="AG55" i="9"/>
  <c r="AH5" i="11" s="1"/>
  <c r="AI63" i="20" s="1"/>
  <c r="AG48" i="9"/>
  <c r="AS57" i="9"/>
  <c r="AS59" i="9" s="1"/>
  <c r="U57" i="9"/>
  <c r="U59" i="9" s="1"/>
  <c r="V2" i="11"/>
  <c r="W28" i="20" s="1"/>
  <c r="T57" i="9"/>
  <c r="T59" i="9" s="1"/>
  <c r="U2" i="11"/>
  <c r="V28" i="20" s="1"/>
  <c r="M178" i="20"/>
  <c r="M219" i="20"/>
  <c r="Y55" i="9"/>
  <c r="Z5" i="11" s="1"/>
  <c r="AA63" i="20" s="1"/>
  <c r="Y48" i="9"/>
  <c r="AC57" i="9"/>
  <c r="AC59" i="9" s="1"/>
  <c r="AD2" i="11"/>
  <c r="AE28" i="20" s="1"/>
  <c r="AT57" i="9"/>
  <c r="AT59" i="9" s="1"/>
  <c r="AK2" i="11"/>
  <c r="AL28" i="20" s="1"/>
  <c r="AE219" i="20"/>
  <c r="AE178" i="20"/>
  <c r="AL2" i="11"/>
  <c r="AM28" i="20" s="1"/>
  <c r="V57" i="9"/>
  <c r="V59" i="9" s="1"/>
  <c r="W2" i="11"/>
  <c r="X28" i="20" s="1"/>
  <c r="AE55" i="9"/>
  <c r="AF5" i="11" s="1"/>
  <c r="AG63" i="20" s="1"/>
  <c r="AE48" i="9"/>
  <c r="AB55" i="9"/>
  <c r="AC5" i="11" s="1"/>
  <c r="AD63" i="20" s="1"/>
  <c r="AB48" i="9"/>
  <c r="AI55" i="9"/>
  <c r="AJ5" i="11" s="1"/>
  <c r="AK63" i="20" s="1"/>
  <c r="AI48" i="9"/>
  <c r="AF55" i="9"/>
  <c r="AG5" i="11" s="1"/>
  <c r="AH63" i="20" s="1"/>
  <c r="AF48" i="9"/>
  <c r="AF2" i="11"/>
  <c r="AG28" i="20" s="1"/>
  <c r="R5" i="11"/>
  <c r="S63" i="20" s="1"/>
  <c r="Q57" i="9"/>
  <c r="Q59" i="9" s="1"/>
  <c r="U55" i="9"/>
  <c r="V5" i="11" s="1"/>
  <c r="W63" i="20" s="1"/>
  <c r="U48" i="9"/>
  <c r="AC2" i="11"/>
  <c r="AD28" i="20" s="1"/>
  <c r="AF57" i="9"/>
  <c r="AF59" i="9" s="1"/>
  <c r="AG2" i="11"/>
  <c r="AH28" i="20" s="1"/>
  <c r="AM57" i="9"/>
  <c r="AM59" i="9" s="1"/>
  <c r="Y2" i="11"/>
  <c r="Z28" i="20" s="1"/>
  <c r="J219" i="20"/>
  <c r="J178" i="20"/>
  <c r="AL55" i="9"/>
  <c r="AM5" i="11" s="1"/>
  <c r="AN63" i="20" s="1"/>
  <c r="AL48" i="9"/>
  <c r="AH2" i="11"/>
  <c r="AI28" i="20" s="1"/>
  <c r="W55" i="9"/>
  <c r="X5" i="11" s="1"/>
  <c r="Y63" i="20" s="1"/>
  <c r="W48" i="9"/>
  <c r="AD55" i="9"/>
  <c r="AE5" i="11" s="1"/>
  <c r="AF63" i="20" s="1"/>
  <c r="AD48" i="9"/>
  <c r="M57" i="9" l="1"/>
  <c r="M59" i="9" s="1"/>
  <c r="AT38" i="2"/>
  <c r="J57" i="9"/>
  <c r="J59" i="9" s="1"/>
  <c r="AP57" i="9"/>
  <c r="AP59" i="9" s="1"/>
  <c r="AQ57" i="9"/>
  <c r="AQ59" i="9" s="1"/>
  <c r="AI57" i="9"/>
  <c r="AI59" i="9" s="1"/>
  <c r="Q133" i="18"/>
  <c r="Q72" i="18"/>
  <c r="AW194" i="18"/>
  <c r="P5" i="11"/>
  <c r="Q63" i="20" s="1"/>
  <c r="O57" i="9"/>
  <c r="O59" i="9" s="1"/>
  <c r="AF20" i="18"/>
  <c r="AF21" i="18"/>
  <c r="AF23" i="18"/>
  <c r="AF22" i="18"/>
  <c r="AR165" i="18"/>
  <c r="AR226" i="18" s="1"/>
  <c r="AR104" i="18"/>
  <c r="AU137" i="18"/>
  <c r="AU198" i="18" s="1"/>
  <c r="AU76" i="18"/>
  <c r="V11" i="18"/>
  <c r="V12" i="18"/>
  <c r="AS167" i="18"/>
  <c r="AS228" i="18" s="1"/>
  <c r="AS106" i="18"/>
  <c r="R23" i="18"/>
  <c r="R20" i="18"/>
  <c r="R21" i="18"/>
  <c r="R22" i="18"/>
  <c r="P20" i="18"/>
  <c r="P21" i="18"/>
  <c r="P23" i="18"/>
  <c r="P22" i="18"/>
  <c r="AF11" i="18"/>
  <c r="AF12" i="18"/>
  <c r="AP133" i="18"/>
  <c r="AP72" i="18"/>
  <c r="S23" i="18"/>
  <c r="S20" i="18"/>
  <c r="S21" i="18"/>
  <c r="S22" i="18"/>
  <c r="AD57" i="9"/>
  <c r="AD59" i="9" s="1"/>
  <c r="K12" i="18"/>
  <c r="K11" i="18"/>
  <c r="M21" i="18"/>
  <c r="M23" i="18"/>
  <c r="M20" i="18"/>
  <c r="M22" i="18"/>
  <c r="AG23" i="18"/>
  <c r="AG20" i="18"/>
  <c r="AG21" i="18"/>
  <c r="AG22" i="18"/>
  <c r="Z23" i="18"/>
  <c r="Z20" i="18"/>
  <c r="Z21" i="18"/>
  <c r="Z22" i="18"/>
  <c r="W57" i="9"/>
  <c r="W59" i="9" s="1"/>
  <c r="AS38" i="2"/>
  <c r="AT144" i="18"/>
  <c r="AT205" i="18" s="1"/>
  <c r="AT83" i="18"/>
  <c r="AR169" i="18"/>
  <c r="AR230" i="18" s="1"/>
  <c r="AR108" i="18"/>
  <c r="Y11" i="18"/>
  <c r="Y12" i="18"/>
  <c r="AP144" i="18"/>
  <c r="AP205" i="18" s="1"/>
  <c r="AP83" i="18"/>
  <c r="N21" i="18"/>
  <c r="N23" i="18"/>
  <c r="N20" i="18"/>
  <c r="N22" i="18"/>
  <c r="H57" i="9"/>
  <c r="H59" i="9" s="1"/>
  <c r="AT142" i="18"/>
  <c r="AT203" i="18" s="1"/>
  <c r="AT81" i="18"/>
  <c r="AQ134" i="18"/>
  <c r="AQ195" i="18" s="1"/>
  <c r="AQ73" i="18"/>
  <c r="AL11" i="18"/>
  <c r="AL12" i="18"/>
  <c r="AL21" i="18"/>
  <c r="AL23" i="18"/>
  <c r="AL20" i="18"/>
  <c r="AL22" i="18"/>
  <c r="AS107" i="18"/>
  <c r="AS168" i="18"/>
  <c r="AS229" i="18" s="1"/>
  <c r="AM20" i="18"/>
  <c r="AM21" i="18"/>
  <c r="AM23" i="18"/>
  <c r="AM22" i="18"/>
  <c r="AU136" i="18"/>
  <c r="AU197" i="18" s="1"/>
  <c r="AU75" i="18"/>
  <c r="M11" i="18"/>
  <c r="M12" i="18"/>
  <c r="AH11" i="18"/>
  <c r="AH12" i="18"/>
  <c r="AQ133" i="18"/>
  <c r="AQ72" i="18"/>
  <c r="W11" i="18"/>
  <c r="W12" i="18"/>
  <c r="AR167" i="18"/>
  <c r="AR228" i="18" s="1"/>
  <c r="AR106" i="18"/>
  <c r="AQ144" i="18"/>
  <c r="AQ205" i="18" s="1"/>
  <c r="AQ83" i="18"/>
  <c r="AR23" i="18"/>
  <c r="AR20" i="18"/>
  <c r="AR21" i="18"/>
  <c r="AR22" i="18"/>
  <c r="AV134" i="18"/>
  <c r="AV195" i="18" s="1"/>
  <c r="AV73" i="18"/>
  <c r="AT145" i="18"/>
  <c r="AT206" i="18" s="1"/>
  <c r="AT84" i="18"/>
  <c r="AD21" i="18"/>
  <c r="AD23" i="18"/>
  <c r="AD20" i="18"/>
  <c r="AD22" i="18"/>
  <c r="AU107" i="18"/>
  <c r="AU168" i="18"/>
  <c r="AU229" i="18" s="1"/>
  <c r="AG11" i="18"/>
  <c r="AG12" i="18"/>
  <c r="AA12" i="18"/>
  <c r="AA11" i="18"/>
  <c r="AV142" i="18"/>
  <c r="AV203" i="18" s="1"/>
  <c r="AV81" i="18"/>
  <c r="AT107" i="18"/>
  <c r="AT168" i="18"/>
  <c r="AT229" i="18" s="1"/>
  <c r="U21" i="18"/>
  <c r="U23" i="18"/>
  <c r="U20" i="18"/>
  <c r="U22" i="18"/>
  <c r="AE11" i="18"/>
  <c r="AE12" i="18"/>
  <c r="AB12" i="18"/>
  <c r="AB11" i="18"/>
  <c r="AD11" i="18"/>
  <c r="AD12" i="18"/>
  <c r="AC11" i="18"/>
  <c r="AC12" i="18"/>
  <c r="AP143" i="18"/>
  <c r="AP204" i="18" s="1"/>
  <c r="AP82" i="18"/>
  <c r="AO143" i="18"/>
  <c r="AO204" i="18" s="1"/>
  <c r="AO82" i="18"/>
  <c r="AV107" i="18"/>
  <c r="AV168" i="18"/>
  <c r="AV229" i="18" s="1"/>
  <c r="AQ38" i="2"/>
  <c r="AC21" i="18"/>
  <c r="AC23" i="18"/>
  <c r="AC20" i="18"/>
  <c r="AC22" i="18"/>
  <c r="AE20" i="18"/>
  <c r="AE21" i="18"/>
  <c r="AE23" i="18"/>
  <c r="AE22" i="18"/>
  <c r="AN11" i="18"/>
  <c r="AN12" i="18"/>
  <c r="AQ143" i="18"/>
  <c r="AQ204" i="18" s="1"/>
  <c r="AQ82" i="18"/>
  <c r="AP142" i="18"/>
  <c r="AP203" i="18" s="1"/>
  <c r="AP81" i="18"/>
  <c r="AU143" i="18"/>
  <c r="AU204" i="18" s="1"/>
  <c r="AU82" i="18"/>
  <c r="AO142" i="18"/>
  <c r="AO203" i="18" s="1"/>
  <c r="AO81" i="18"/>
  <c r="K23" i="18"/>
  <c r="K20" i="18"/>
  <c r="K21" i="18"/>
  <c r="K22" i="18"/>
  <c r="AT134" i="18"/>
  <c r="AT195" i="18" s="1"/>
  <c r="AT73" i="18"/>
  <c r="P57" i="9"/>
  <c r="P59" i="9" s="1"/>
  <c r="AV133" i="18"/>
  <c r="AV72" i="18"/>
  <c r="AV63" i="18"/>
  <c r="AR3" i="17" s="1"/>
  <c r="AR9" i="17" s="1"/>
  <c r="O20" i="18"/>
  <c r="O21" i="18"/>
  <c r="O23" i="18"/>
  <c r="O22" i="18"/>
  <c r="AT143" i="18"/>
  <c r="AT204" i="18" s="1"/>
  <c r="AT82" i="18"/>
  <c r="AS11" i="18"/>
  <c r="AS12" i="18"/>
  <c r="S196" i="18"/>
  <c r="AR12" i="18"/>
  <c r="AR11" i="18"/>
  <c r="AJ57" i="9"/>
  <c r="AJ59" i="9" s="1"/>
  <c r="AV143" i="18"/>
  <c r="AV204" i="18" s="1"/>
  <c r="AV82" i="18"/>
  <c r="Y23" i="18"/>
  <c r="Y20" i="18"/>
  <c r="Y21" i="18"/>
  <c r="Y22" i="18"/>
  <c r="X11" i="18"/>
  <c r="X12" i="18"/>
  <c r="AU144" i="18"/>
  <c r="AU205" i="18" s="1"/>
  <c r="AU83" i="18"/>
  <c r="J11" i="18"/>
  <c r="J12" i="18"/>
  <c r="AB57" i="9"/>
  <c r="AB59" i="9" s="1"/>
  <c r="AM11" i="18"/>
  <c r="AM12" i="18"/>
  <c r="AV169" i="18"/>
  <c r="AV230" i="18" s="1"/>
  <c r="AV108" i="18"/>
  <c r="AW23" i="18"/>
  <c r="AW20" i="18"/>
  <c r="AW21" i="18"/>
  <c r="AW22" i="18"/>
  <c r="AQ142" i="18"/>
  <c r="AQ203" i="18" s="1"/>
  <c r="AQ81" i="18"/>
  <c r="AP145" i="18"/>
  <c r="AP206" i="18" s="1"/>
  <c r="AP84" i="18"/>
  <c r="AU142" i="18"/>
  <c r="AU203" i="18" s="1"/>
  <c r="AU81" i="18"/>
  <c r="AO145" i="18"/>
  <c r="AO206" i="18" s="1"/>
  <c r="AO84" i="18"/>
  <c r="AT133" i="18"/>
  <c r="AT72" i="18"/>
  <c r="AT63" i="18"/>
  <c r="AP3" i="17" s="1"/>
  <c r="AP9" i="17" s="1"/>
  <c r="R11" i="18"/>
  <c r="R12" i="18"/>
  <c r="AO134" i="18"/>
  <c r="AO195" i="18" s="1"/>
  <c r="AO73" i="18"/>
  <c r="Z11" i="18"/>
  <c r="Z12" i="18"/>
  <c r="AK11" i="18"/>
  <c r="AK12" i="18"/>
  <c r="AV145" i="18"/>
  <c r="AV206" i="18" s="1"/>
  <c r="AV84" i="18"/>
  <c r="AV170" i="18"/>
  <c r="AV231" i="18" s="1"/>
  <c r="AV109" i="18"/>
  <c r="J23" i="18"/>
  <c r="J20" i="18"/>
  <c r="J21" i="18"/>
  <c r="J22" i="18"/>
  <c r="AR107" i="18"/>
  <c r="AR168" i="18"/>
  <c r="AR229" i="18" s="1"/>
  <c r="AJ12" i="18"/>
  <c r="AJ11" i="18"/>
  <c r="K57" i="9"/>
  <c r="K59" i="9" s="1"/>
  <c r="AI12" i="18"/>
  <c r="AI11" i="18"/>
  <c r="AV166" i="18"/>
  <c r="AV227" i="18" s="1"/>
  <c r="AV105" i="18"/>
  <c r="AO144" i="18"/>
  <c r="AO205" i="18" s="1"/>
  <c r="AO83" i="18"/>
  <c r="AH23" i="18"/>
  <c r="AH20" i="18"/>
  <c r="AH21" i="18"/>
  <c r="AH22" i="18"/>
  <c r="AV165" i="18"/>
  <c r="AV226" i="18" s="1"/>
  <c r="AV104" i="18"/>
  <c r="V21" i="18"/>
  <c r="V23" i="18"/>
  <c r="V20" i="18"/>
  <c r="V22" i="18"/>
  <c r="AU145" i="18"/>
  <c r="AU206" i="18" s="1"/>
  <c r="AU84" i="18"/>
  <c r="AN20" i="18"/>
  <c r="AN21" i="18"/>
  <c r="AN23" i="18"/>
  <c r="AN22" i="18"/>
  <c r="AR170" i="18"/>
  <c r="AR231" i="18" s="1"/>
  <c r="AR109" i="18"/>
  <c r="AK21" i="18"/>
  <c r="AK23" i="18"/>
  <c r="AK20" i="18"/>
  <c r="AK22" i="18"/>
  <c r="AA23" i="18"/>
  <c r="AA20" i="18"/>
  <c r="AA21" i="18"/>
  <c r="AA22" i="18"/>
  <c r="AR166" i="18"/>
  <c r="AR227" i="18" s="1"/>
  <c r="AR105" i="18"/>
  <c r="W20" i="18"/>
  <c r="W21" i="18"/>
  <c r="W23" i="18"/>
  <c r="W22" i="18"/>
  <c r="AI23" i="18"/>
  <c r="AI20" i="18"/>
  <c r="AI21" i="18"/>
  <c r="AI22" i="18"/>
  <c r="AV167" i="18"/>
  <c r="AV228" i="18" s="1"/>
  <c r="AV106" i="18"/>
  <c r="AB23" i="18"/>
  <c r="AB20" i="18"/>
  <c r="AB21" i="18"/>
  <c r="AB22" i="18"/>
  <c r="X20" i="18"/>
  <c r="X21" i="18"/>
  <c r="X23" i="18"/>
  <c r="X22" i="18"/>
  <c r="AJ23" i="18"/>
  <c r="AJ20" i="18"/>
  <c r="AJ21" i="18"/>
  <c r="AJ22" i="18"/>
  <c r="L23" i="18"/>
  <c r="L20" i="18"/>
  <c r="L21" i="18"/>
  <c r="L22" i="18"/>
  <c r="AQ145" i="18"/>
  <c r="AQ206" i="18" s="1"/>
  <c r="AQ84" i="18"/>
  <c r="AV144" i="18"/>
  <c r="AV205" i="18" s="1"/>
  <c r="AV83" i="18"/>
  <c r="AU135" i="18"/>
  <c r="AU74" i="18"/>
  <c r="AU63" i="18"/>
  <c r="AQ3" i="17" s="1"/>
  <c r="AQ9" i="17" s="1"/>
  <c r="Q134" i="18"/>
  <c r="Q195" i="18" s="1"/>
  <c r="Q73" i="18"/>
  <c r="L12" i="18"/>
  <c r="L11" i="18"/>
  <c r="N11" i="18"/>
  <c r="N12" i="18"/>
  <c r="AO133" i="18"/>
  <c r="AO72" i="18"/>
  <c r="O11" i="18"/>
  <c r="O12" i="18"/>
  <c r="AS21" i="18"/>
  <c r="AS23" i="18"/>
  <c r="AS20" i="18"/>
  <c r="AS22" i="18"/>
  <c r="P11" i="18"/>
  <c r="P12" i="18"/>
  <c r="AP134" i="18"/>
  <c r="AP195" i="18" s="1"/>
  <c r="AP73" i="18"/>
  <c r="I22" i="9"/>
  <c r="J21" i="9"/>
  <c r="AW170" i="20"/>
  <c r="AW43" i="18" s="1"/>
  <c r="AU28" i="2"/>
  <c r="AW173" i="20" s="1"/>
  <c r="AW44" i="18" s="1"/>
  <c r="AU36" i="2"/>
  <c r="AW185" i="20" s="1"/>
  <c r="AW48" i="18" s="1"/>
  <c r="AU34" i="2"/>
  <c r="AW182" i="20" s="1"/>
  <c r="AW47" i="18" s="1"/>
  <c r="AU32" i="2"/>
  <c r="AW179" i="20" s="1"/>
  <c r="AW46" i="18" s="1"/>
  <c r="AU30" i="2"/>
  <c r="AW176" i="20" s="1"/>
  <c r="AW45" i="18" s="1"/>
  <c r="AK57" i="9"/>
  <c r="AK59" i="9" s="1"/>
  <c r="AP38" i="2"/>
  <c r="X57" i="9"/>
  <c r="X59" i="9" s="1"/>
  <c r="AA57" i="9"/>
  <c r="AA59" i="9" s="1"/>
  <c r="AG57" i="9"/>
  <c r="AG59" i="9" s="1"/>
  <c r="AE57" i="9"/>
  <c r="AE59" i="9" s="1"/>
  <c r="AQ170" i="20"/>
  <c r="AQ43" i="18" s="1"/>
  <c r="AO28" i="2"/>
  <c r="AQ173" i="20" s="1"/>
  <c r="AQ44" i="18" s="1"/>
  <c r="AO36" i="2"/>
  <c r="AQ185" i="20" s="1"/>
  <c r="AQ48" i="18" s="1"/>
  <c r="AO32" i="2"/>
  <c r="AQ179" i="20" s="1"/>
  <c r="AQ46" i="18" s="1"/>
  <c r="AN26" i="2"/>
  <c r="AO30" i="2"/>
  <c r="AQ176" i="20" s="1"/>
  <c r="AQ45" i="18" s="1"/>
  <c r="AO34" i="2"/>
  <c r="AQ182" i="20" s="1"/>
  <c r="AQ47" i="18" s="1"/>
  <c r="AL57" i="9"/>
  <c r="AL59" i="9" s="1"/>
  <c r="AW167" i="18" l="1"/>
  <c r="AW228" i="18" s="1"/>
  <c r="AW106" i="18"/>
  <c r="W142" i="18"/>
  <c r="W203" i="18" s="1"/>
  <c r="W81" i="18"/>
  <c r="N133" i="18"/>
  <c r="N72" i="18"/>
  <c r="AI142" i="18"/>
  <c r="AI203" i="18" s="1"/>
  <c r="AI81" i="18"/>
  <c r="K143" i="18"/>
  <c r="K204" i="18" s="1"/>
  <c r="K82" i="18"/>
  <c r="AG133" i="18"/>
  <c r="AG72" i="18"/>
  <c r="Y134" i="18"/>
  <c r="Y195" i="18" s="1"/>
  <c r="Y73" i="18"/>
  <c r="N134" i="18"/>
  <c r="N195" i="18" s="1"/>
  <c r="N73" i="18"/>
  <c r="AK144" i="18"/>
  <c r="AK205" i="18" s="1"/>
  <c r="AK83" i="18"/>
  <c r="R133" i="18"/>
  <c r="R72" i="18"/>
  <c r="O143" i="18"/>
  <c r="O204" i="18" s="1"/>
  <c r="O82" i="18"/>
  <c r="AG134" i="18"/>
  <c r="AG195" i="18" s="1"/>
  <c r="AG73" i="18"/>
  <c r="S144" i="18"/>
  <c r="S205" i="18" s="1"/>
  <c r="S83" i="18"/>
  <c r="AQ165" i="18"/>
  <c r="AQ226" i="18" s="1"/>
  <c r="AQ104" i="18"/>
  <c r="Z144" i="18"/>
  <c r="Z205" i="18" s="1"/>
  <c r="Z83" i="18"/>
  <c r="AH144" i="18"/>
  <c r="AH205" i="18" s="1"/>
  <c r="AH83" i="18"/>
  <c r="AM144" i="18"/>
  <c r="AM205" i="18" s="1"/>
  <c r="AM83" i="18"/>
  <c r="AL145" i="18"/>
  <c r="AL206" i="18" s="1"/>
  <c r="AL84" i="18"/>
  <c r="M142" i="18"/>
  <c r="M203" i="18" s="1"/>
  <c r="M81" i="18"/>
  <c r="S142" i="18"/>
  <c r="S81" i="18"/>
  <c r="P144" i="18"/>
  <c r="P205" i="18" s="1"/>
  <c r="P83" i="18"/>
  <c r="AF144" i="18"/>
  <c r="AF205" i="18" s="1"/>
  <c r="AF83" i="18"/>
  <c r="AI143" i="18"/>
  <c r="AI204" i="18" s="1"/>
  <c r="AI82" i="18"/>
  <c r="J134" i="18"/>
  <c r="J195" i="18" s="1"/>
  <c r="J73" i="18"/>
  <c r="K144" i="18"/>
  <c r="K205" i="18" s="1"/>
  <c r="K83" i="18"/>
  <c r="AD134" i="18"/>
  <c r="AD195" i="18" s="1"/>
  <c r="AD73" i="18"/>
  <c r="R142" i="18"/>
  <c r="R203" i="18" s="1"/>
  <c r="R81" i="18"/>
  <c r="J144" i="18"/>
  <c r="J205" i="18" s="1"/>
  <c r="J83" i="18"/>
  <c r="Y145" i="18"/>
  <c r="Y206" i="18" s="1"/>
  <c r="Y84" i="18"/>
  <c r="R145" i="18"/>
  <c r="R206" i="18" s="1"/>
  <c r="R84" i="18"/>
  <c r="AB143" i="18"/>
  <c r="AB204" i="18" s="1"/>
  <c r="AB82" i="18"/>
  <c r="AI133" i="18"/>
  <c r="AI72" i="18"/>
  <c r="AQ169" i="18"/>
  <c r="AQ230" i="18" s="1"/>
  <c r="AQ108" i="18"/>
  <c r="AJ142" i="18"/>
  <c r="AJ203" i="18" s="1"/>
  <c r="AJ81" i="18"/>
  <c r="AM145" i="18"/>
  <c r="AM206" i="18" s="1"/>
  <c r="AM84" i="18"/>
  <c r="N144" i="18"/>
  <c r="N205" i="18" s="1"/>
  <c r="N83" i="18"/>
  <c r="Z142" i="18"/>
  <c r="Z203" i="18" s="1"/>
  <c r="Z81" i="18"/>
  <c r="M145" i="18"/>
  <c r="M206" i="18" s="1"/>
  <c r="M84" i="18"/>
  <c r="S145" i="18"/>
  <c r="S206" i="18" s="1"/>
  <c r="S84" i="18"/>
  <c r="P145" i="18"/>
  <c r="P206" i="18" s="1"/>
  <c r="P84" i="18"/>
  <c r="AF145" i="18"/>
  <c r="AF206" i="18" s="1"/>
  <c r="AF84" i="18"/>
  <c r="AU196" i="18"/>
  <c r="AU246" i="18" s="1"/>
  <c r="AQ7" i="17" s="1"/>
  <c r="AU185" i="18"/>
  <c r="AQ4" i="17" s="1"/>
  <c r="AW145" i="18"/>
  <c r="AW206" i="18" s="1"/>
  <c r="AW84" i="18"/>
  <c r="AE143" i="18"/>
  <c r="AE204" i="18" s="1"/>
  <c r="AE82" i="18"/>
  <c r="AL144" i="18"/>
  <c r="AL205" i="18" s="1"/>
  <c r="AL83" i="18"/>
  <c r="AJ144" i="18"/>
  <c r="AJ205" i="18" s="1"/>
  <c r="AJ83" i="18"/>
  <c r="AK142" i="18"/>
  <c r="AK203" i="18" s="1"/>
  <c r="AK81" i="18"/>
  <c r="AK134" i="18"/>
  <c r="AK195" i="18" s="1"/>
  <c r="AK73" i="18"/>
  <c r="AD133" i="18"/>
  <c r="AD72" i="18"/>
  <c r="AQ194" i="18"/>
  <c r="AL142" i="18"/>
  <c r="AL203" i="18" s="1"/>
  <c r="AL81" i="18"/>
  <c r="S143" i="18"/>
  <c r="S204" i="18" s="1"/>
  <c r="S82" i="18"/>
  <c r="AK133" i="18"/>
  <c r="AK72" i="18"/>
  <c r="AS134" i="18"/>
  <c r="AS195" i="18" s="1"/>
  <c r="AS73" i="18"/>
  <c r="Y133" i="18"/>
  <c r="Y72" i="18"/>
  <c r="AI134" i="18"/>
  <c r="AI195" i="18" s="1"/>
  <c r="AI73" i="18"/>
  <c r="AH134" i="18"/>
  <c r="AH195" i="18" s="1"/>
  <c r="AH73" i="18"/>
  <c r="AB145" i="18"/>
  <c r="AB206" i="18" s="1"/>
  <c r="AB84" i="18"/>
  <c r="V144" i="18"/>
  <c r="V205" i="18" s="1"/>
  <c r="V83" i="18"/>
  <c r="J145" i="18"/>
  <c r="J206" i="18" s="1"/>
  <c r="J84" i="18"/>
  <c r="AC145" i="18"/>
  <c r="AC206" i="18" s="1"/>
  <c r="AC84" i="18"/>
  <c r="AD144" i="18"/>
  <c r="AD205" i="18" s="1"/>
  <c r="AD83" i="18"/>
  <c r="AH133" i="18"/>
  <c r="AH72" i="18"/>
  <c r="AM143" i="18"/>
  <c r="AM204" i="18" s="1"/>
  <c r="AM82" i="18"/>
  <c r="AL134" i="18"/>
  <c r="AL195" i="18" s="1"/>
  <c r="AL73" i="18"/>
  <c r="N142" i="18"/>
  <c r="N203" i="18" s="1"/>
  <c r="N81" i="18"/>
  <c r="Z145" i="18"/>
  <c r="Z206" i="18" s="1"/>
  <c r="Z84" i="18"/>
  <c r="M143" i="18"/>
  <c r="M204" i="18" s="1"/>
  <c r="M82" i="18"/>
  <c r="P143" i="18"/>
  <c r="P204" i="18" s="1"/>
  <c r="P82" i="18"/>
  <c r="V134" i="18"/>
  <c r="V195" i="18" s="1"/>
  <c r="V73" i="18"/>
  <c r="AF143" i="18"/>
  <c r="AF204" i="18" s="1"/>
  <c r="AF82" i="18"/>
  <c r="Q194" i="18"/>
  <c r="L145" i="18"/>
  <c r="L206" i="18" s="1"/>
  <c r="L84" i="18"/>
  <c r="AN143" i="18"/>
  <c r="AN204" i="18" s="1"/>
  <c r="AN82" i="18"/>
  <c r="U145" i="18"/>
  <c r="U206" i="18" s="1"/>
  <c r="U84" i="18"/>
  <c r="J133" i="18"/>
  <c r="J72" i="18"/>
  <c r="AE142" i="18"/>
  <c r="AE203" i="18" s="1"/>
  <c r="AE81" i="18"/>
  <c r="M144" i="18"/>
  <c r="M205" i="18" s="1"/>
  <c r="M83" i="18"/>
  <c r="AW169" i="18"/>
  <c r="AW230" i="18" s="1"/>
  <c r="AW108" i="18"/>
  <c r="O134" i="18"/>
  <c r="O195" i="18" s="1"/>
  <c r="O73" i="18"/>
  <c r="L134" i="18"/>
  <c r="L195" i="18" s="1"/>
  <c r="L73" i="18"/>
  <c r="J142" i="18"/>
  <c r="J203" i="18" s="1"/>
  <c r="J81" i="18"/>
  <c r="AV124" i="18"/>
  <c r="AR6" i="17" s="1"/>
  <c r="AR12" i="17" s="1"/>
  <c r="AC142" i="18"/>
  <c r="AC203" i="18" s="1"/>
  <c r="AC81" i="18"/>
  <c r="AB134" i="18"/>
  <c r="AB195" i="18" s="1"/>
  <c r="AB73" i="18"/>
  <c r="AL143" i="18"/>
  <c r="AL204" i="18" s="1"/>
  <c r="AL82" i="18"/>
  <c r="X144" i="18"/>
  <c r="X205" i="18" s="1"/>
  <c r="X83" i="18"/>
  <c r="V142" i="18"/>
  <c r="V203" i="18" s="1"/>
  <c r="V81" i="18"/>
  <c r="AH145" i="18"/>
  <c r="AH206" i="18" s="1"/>
  <c r="AH84" i="18"/>
  <c r="AJ133" i="18"/>
  <c r="AJ72" i="18"/>
  <c r="AW144" i="18"/>
  <c r="AW205" i="18" s="1"/>
  <c r="AW83" i="18"/>
  <c r="AM134" i="18"/>
  <c r="AM195" i="18" s="1"/>
  <c r="AM73" i="18"/>
  <c r="X133" i="18"/>
  <c r="X72" i="18"/>
  <c r="AN133" i="18"/>
  <c r="AN72" i="18"/>
  <c r="AC143" i="18"/>
  <c r="AC204" i="18" s="1"/>
  <c r="AC82" i="18"/>
  <c r="AE133" i="18"/>
  <c r="AE72" i="18"/>
  <c r="AD142" i="18"/>
  <c r="AD203" i="18" s="1"/>
  <c r="AD81" i="18"/>
  <c r="AR144" i="18"/>
  <c r="AR205" i="18" s="1"/>
  <c r="AR83" i="18"/>
  <c r="W134" i="18"/>
  <c r="W195" i="18" s="1"/>
  <c r="W73" i="18"/>
  <c r="M134" i="18"/>
  <c r="M195" i="18" s="1"/>
  <c r="M73" i="18"/>
  <c r="AM142" i="18"/>
  <c r="AM203" i="18" s="1"/>
  <c r="AM81" i="18"/>
  <c r="AL133" i="18"/>
  <c r="AL72" i="18"/>
  <c r="N145" i="18"/>
  <c r="N206" i="18" s="1"/>
  <c r="N84" i="18"/>
  <c r="AG144" i="18"/>
  <c r="AG205" i="18" s="1"/>
  <c r="AG83" i="18"/>
  <c r="K133" i="18"/>
  <c r="K72" i="18"/>
  <c r="P142" i="18"/>
  <c r="P203" i="18" s="1"/>
  <c r="P81" i="18"/>
  <c r="V133" i="18"/>
  <c r="V72" i="18"/>
  <c r="AF142" i="18"/>
  <c r="AF203" i="18" s="1"/>
  <c r="AF81" i="18"/>
  <c r="AQ166" i="18"/>
  <c r="AQ227" i="18" s="1"/>
  <c r="AQ105" i="18"/>
  <c r="X142" i="18"/>
  <c r="X203" i="18" s="1"/>
  <c r="X81" i="18"/>
  <c r="Y142" i="18"/>
  <c r="Y203" i="18" s="1"/>
  <c r="Y81" i="18"/>
  <c r="AR145" i="18"/>
  <c r="AR206" i="18" s="1"/>
  <c r="AR84" i="18"/>
  <c r="AG145" i="18"/>
  <c r="AG206" i="18" s="1"/>
  <c r="AG84" i="18"/>
  <c r="AW107" i="18"/>
  <c r="AW168" i="18"/>
  <c r="AW229" i="18" s="1"/>
  <c r="AS143" i="18"/>
  <c r="AS204" i="18" s="1"/>
  <c r="AS82" i="18"/>
  <c r="AB144" i="18"/>
  <c r="AB205" i="18" s="1"/>
  <c r="AB83" i="18"/>
  <c r="AN142" i="18"/>
  <c r="AN203" i="18" s="1"/>
  <c r="AN81" i="18"/>
  <c r="O142" i="18"/>
  <c r="O203" i="18" s="1"/>
  <c r="O81" i="18"/>
  <c r="AJ143" i="18"/>
  <c r="AJ204" i="18" s="1"/>
  <c r="AJ82" i="18"/>
  <c r="AT124" i="18"/>
  <c r="AP6" i="17" s="1"/>
  <c r="AP12" i="17" s="1"/>
  <c r="K142" i="18"/>
  <c r="K203" i="18" s="1"/>
  <c r="K81" i="18"/>
  <c r="AW170" i="18"/>
  <c r="AW231" i="18" s="1"/>
  <c r="AW109" i="18"/>
  <c r="O133" i="18"/>
  <c r="O72" i="18"/>
  <c r="AB142" i="18"/>
  <c r="AB203" i="18" s="1"/>
  <c r="AB81" i="18"/>
  <c r="AK143" i="18"/>
  <c r="AK204" i="18" s="1"/>
  <c r="AK82" i="18"/>
  <c r="Z134" i="18"/>
  <c r="Z195" i="18" s="1"/>
  <c r="Z73" i="18"/>
  <c r="K145" i="18"/>
  <c r="K206" i="18" s="1"/>
  <c r="K84" i="18"/>
  <c r="AW166" i="18"/>
  <c r="AW227" i="18" s="1"/>
  <c r="AW105" i="18"/>
  <c r="P134" i="18"/>
  <c r="P195" i="18" s="1"/>
  <c r="P73" i="18"/>
  <c r="AJ145" i="18"/>
  <c r="AJ206" i="18" s="1"/>
  <c r="AJ84" i="18"/>
  <c r="AH142" i="18"/>
  <c r="AH203" i="18" s="1"/>
  <c r="AH81" i="18"/>
  <c r="Z133" i="18"/>
  <c r="Z72" i="18"/>
  <c r="X134" i="18"/>
  <c r="X195" i="18" s="1"/>
  <c r="X73" i="18"/>
  <c r="AV194" i="18"/>
  <c r="AV246" i="18" s="1"/>
  <c r="AR7" i="17" s="1"/>
  <c r="AV185" i="18"/>
  <c r="AR4" i="17" s="1"/>
  <c r="AE134" i="18"/>
  <c r="AE195" i="18" s="1"/>
  <c r="AE73" i="18"/>
  <c r="AW165" i="18"/>
  <c r="AW226" i="18" s="1"/>
  <c r="AW104" i="18"/>
  <c r="P133" i="18"/>
  <c r="P72" i="18"/>
  <c r="L144" i="18"/>
  <c r="L205" i="18" s="1"/>
  <c r="L83" i="18"/>
  <c r="W144" i="18"/>
  <c r="W205" i="18" s="1"/>
  <c r="W83" i="18"/>
  <c r="AQ107" i="18"/>
  <c r="AQ168" i="18"/>
  <c r="AQ229" i="18" s="1"/>
  <c r="AS144" i="18"/>
  <c r="AS205" i="18" s="1"/>
  <c r="AS83" i="18"/>
  <c r="L143" i="18"/>
  <c r="L204" i="18" s="1"/>
  <c r="L82" i="18"/>
  <c r="X145" i="18"/>
  <c r="X206" i="18" s="1"/>
  <c r="X84" i="18"/>
  <c r="W145" i="18"/>
  <c r="W206" i="18" s="1"/>
  <c r="W84" i="18"/>
  <c r="AA142" i="18"/>
  <c r="AA203" i="18" s="1"/>
  <c r="AA81" i="18"/>
  <c r="AN144" i="18"/>
  <c r="AN205" i="18" s="1"/>
  <c r="AN83" i="18"/>
  <c r="V145" i="18"/>
  <c r="V206" i="18" s="1"/>
  <c r="V84" i="18"/>
  <c r="AJ134" i="18"/>
  <c r="AJ195" i="18" s="1"/>
  <c r="AJ73" i="18"/>
  <c r="AW143" i="18"/>
  <c r="AW204" i="18" s="1"/>
  <c r="AW82" i="18"/>
  <c r="AM133" i="18"/>
  <c r="AM72" i="18"/>
  <c r="Y144" i="18"/>
  <c r="Y205" i="18" s="1"/>
  <c r="Y83" i="18"/>
  <c r="AR133" i="18"/>
  <c r="AR72" i="18"/>
  <c r="AR63" i="18"/>
  <c r="AN3" i="17" s="1"/>
  <c r="AN9" i="17" s="1"/>
  <c r="O144" i="18"/>
  <c r="O205" i="18" s="1"/>
  <c r="O83" i="18"/>
  <c r="AE144" i="18"/>
  <c r="AE205" i="18" s="1"/>
  <c r="AE83" i="18"/>
  <c r="AC134" i="18"/>
  <c r="AC195" i="18" s="1"/>
  <c r="AC73" i="18"/>
  <c r="U144" i="18"/>
  <c r="U205" i="18" s="1"/>
  <c r="U83" i="18"/>
  <c r="AA133" i="18"/>
  <c r="AA72" i="18"/>
  <c r="AD145" i="18"/>
  <c r="AD206" i="18" s="1"/>
  <c r="AD84" i="18"/>
  <c r="AR143" i="18"/>
  <c r="AR204" i="18" s="1"/>
  <c r="AR82" i="18"/>
  <c r="W133" i="18"/>
  <c r="W72" i="18"/>
  <c r="M133" i="18"/>
  <c r="M72" i="18"/>
  <c r="N143" i="18"/>
  <c r="N204" i="18" s="1"/>
  <c r="N82" i="18"/>
  <c r="AG143" i="18"/>
  <c r="AG204" i="18" s="1"/>
  <c r="AG82" i="18"/>
  <c r="K134" i="18"/>
  <c r="K195" i="18" s="1"/>
  <c r="K73" i="18"/>
  <c r="AP194" i="18"/>
  <c r="R144" i="18"/>
  <c r="R205" i="18" s="1"/>
  <c r="R83" i="18"/>
  <c r="AS145" i="18"/>
  <c r="AS206" i="18" s="1"/>
  <c r="AS84" i="18"/>
  <c r="AF133" i="18"/>
  <c r="AF72" i="18"/>
  <c r="U143" i="18"/>
  <c r="U204" i="18" s="1"/>
  <c r="U82" i="18"/>
  <c r="L133" i="18"/>
  <c r="L72" i="18"/>
  <c r="AI145" i="18"/>
  <c r="AI206" i="18" s="1"/>
  <c r="AI84" i="18"/>
  <c r="AK145" i="18"/>
  <c r="AK206" i="18" s="1"/>
  <c r="AK84" i="18"/>
  <c r="J143" i="18"/>
  <c r="J204" i="18" s="1"/>
  <c r="J82" i="18"/>
  <c r="AC144" i="18"/>
  <c r="AC205" i="18" s="1"/>
  <c r="AC83" i="18"/>
  <c r="AB133" i="18"/>
  <c r="AB72" i="18"/>
  <c r="Z143" i="18"/>
  <c r="Z204" i="18" s="1"/>
  <c r="Z82" i="18"/>
  <c r="AH143" i="18"/>
  <c r="AH204" i="18" s="1"/>
  <c r="AH82" i="18"/>
  <c r="AT194" i="18"/>
  <c r="AT246" i="18" s="1"/>
  <c r="AP7" i="17" s="1"/>
  <c r="AT185" i="18"/>
  <c r="AP4" i="17" s="1"/>
  <c r="AS133" i="18"/>
  <c r="AS72" i="18"/>
  <c r="AS63" i="18"/>
  <c r="AO3" i="17" s="1"/>
  <c r="AO9" i="17" s="1"/>
  <c r="AQ167" i="18"/>
  <c r="AQ228" i="18" s="1"/>
  <c r="AQ106" i="18"/>
  <c r="AA144" i="18"/>
  <c r="AA205" i="18" s="1"/>
  <c r="AA83" i="18"/>
  <c r="AN134" i="18"/>
  <c r="AN195" i="18" s="1"/>
  <c r="AN73" i="18"/>
  <c r="AA143" i="18"/>
  <c r="AA204" i="18" s="1"/>
  <c r="AA82" i="18"/>
  <c r="AQ170" i="18"/>
  <c r="AQ231" i="18" s="1"/>
  <c r="AQ109" i="18"/>
  <c r="AS142" i="18"/>
  <c r="AS203" i="18" s="1"/>
  <c r="AS81" i="18"/>
  <c r="AO194" i="18"/>
  <c r="AU124" i="18"/>
  <c r="AQ6" i="17" s="1"/>
  <c r="AQ12" i="17" s="1"/>
  <c r="L142" i="18"/>
  <c r="L203" i="18" s="1"/>
  <c r="L81" i="18"/>
  <c r="X143" i="18"/>
  <c r="X204" i="18" s="1"/>
  <c r="X82" i="18"/>
  <c r="AI144" i="18"/>
  <c r="AI205" i="18" s="1"/>
  <c r="AI83" i="18"/>
  <c r="W143" i="18"/>
  <c r="W204" i="18" s="1"/>
  <c r="W82" i="18"/>
  <c r="AA145" i="18"/>
  <c r="AA206" i="18" s="1"/>
  <c r="AA84" i="18"/>
  <c r="AN145" i="18"/>
  <c r="AN206" i="18" s="1"/>
  <c r="AN84" i="18"/>
  <c r="V143" i="18"/>
  <c r="V204" i="18" s="1"/>
  <c r="V82" i="18"/>
  <c r="R134" i="18"/>
  <c r="R195" i="18" s="1"/>
  <c r="R73" i="18"/>
  <c r="AW142" i="18"/>
  <c r="AW81" i="18"/>
  <c r="AW63" i="18"/>
  <c r="AS3" i="17" s="1"/>
  <c r="AS9" i="17" s="1"/>
  <c r="Y143" i="18"/>
  <c r="Y204" i="18" s="1"/>
  <c r="Y82" i="18"/>
  <c r="AR134" i="18"/>
  <c r="AR195" i="18" s="1"/>
  <c r="AR73" i="18"/>
  <c r="O145" i="18"/>
  <c r="O206" i="18" s="1"/>
  <c r="O84" i="18"/>
  <c r="AE145" i="18"/>
  <c r="AE206" i="18" s="1"/>
  <c r="AE84" i="18"/>
  <c r="AC133" i="18"/>
  <c r="AC72" i="18"/>
  <c r="U142" i="18"/>
  <c r="U81" i="18"/>
  <c r="AA134" i="18"/>
  <c r="AA195" i="18" s="1"/>
  <c r="AA73" i="18"/>
  <c r="AD143" i="18"/>
  <c r="AD204" i="18" s="1"/>
  <c r="AD82" i="18"/>
  <c r="AR142" i="18"/>
  <c r="AR203" i="18" s="1"/>
  <c r="AR81" i="18"/>
  <c r="AQ63" i="18"/>
  <c r="AM3" i="17" s="1"/>
  <c r="AM9" i="17" s="1"/>
  <c r="AG142" i="18"/>
  <c r="AG203" i="18" s="1"/>
  <c r="AG81" i="18"/>
  <c r="AF134" i="18"/>
  <c r="AF195" i="18" s="1"/>
  <c r="AF73" i="18"/>
  <c r="R143" i="18"/>
  <c r="R204" i="18" s="1"/>
  <c r="R82" i="18"/>
  <c r="Q23" i="18"/>
  <c r="Q20" i="18"/>
  <c r="Q21" i="18"/>
  <c r="Q22" i="18"/>
  <c r="AO38" i="2"/>
  <c r="AU38" i="2"/>
  <c r="AP170" i="20"/>
  <c r="AP43" i="18" s="1"/>
  <c r="AM26" i="2"/>
  <c r="AN28" i="2"/>
  <c r="AP173" i="20" s="1"/>
  <c r="AP44" i="18" s="1"/>
  <c r="AN32" i="2"/>
  <c r="AP179" i="20" s="1"/>
  <c r="AP46" i="18" s="1"/>
  <c r="AN30" i="2"/>
  <c r="AP176" i="20" s="1"/>
  <c r="AP45" i="18" s="1"/>
  <c r="AN36" i="2"/>
  <c r="AP185" i="20" s="1"/>
  <c r="AP48" i="18" s="1"/>
  <c r="AN34" i="2"/>
  <c r="AP182" i="20" s="1"/>
  <c r="AP47" i="18" s="1"/>
  <c r="J22" i="9"/>
  <c r="K21" i="9"/>
  <c r="AQ124" i="18" l="1"/>
  <c r="AM6" i="17" s="1"/>
  <c r="AM12" i="17" s="1"/>
  <c r="AS124" i="18"/>
  <c r="AO6" i="17" s="1"/>
  <c r="AO12" i="17" s="1"/>
  <c r="R194" i="18"/>
  <c r="AP166" i="18"/>
  <c r="AP227" i="18" s="1"/>
  <c r="AP105" i="18"/>
  <c r="AQ185" i="18"/>
  <c r="AM4" i="17" s="1"/>
  <c r="N194" i="18"/>
  <c r="AP165" i="18"/>
  <c r="AP104" i="18"/>
  <c r="AP63" i="18"/>
  <c r="AL3" i="17" s="1"/>
  <c r="AL9" i="17" s="1"/>
  <c r="AB194" i="18"/>
  <c r="AF194" i="18"/>
  <c r="M194" i="18"/>
  <c r="AL194" i="18"/>
  <c r="J194" i="18"/>
  <c r="AQ246" i="18"/>
  <c r="AM7" i="17" s="1"/>
  <c r="AQ11" i="17"/>
  <c r="AQ10" i="17"/>
  <c r="AI194" i="18"/>
  <c r="AG194" i="18"/>
  <c r="Q143" i="18"/>
  <c r="Q204" i="18" s="1"/>
  <c r="Q82" i="18"/>
  <c r="Y194" i="18"/>
  <c r="Q145" i="18"/>
  <c r="Q206" i="18" s="1"/>
  <c r="Q84" i="18"/>
  <c r="AP11" i="17"/>
  <c r="AP10" i="17"/>
  <c r="AQ14" i="17"/>
  <c r="AQ13" i="17"/>
  <c r="S203" i="18"/>
  <c r="AP107" i="18"/>
  <c r="AP168" i="18"/>
  <c r="AP229" i="18" s="1"/>
  <c r="X194" i="18"/>
  <c r="Q142" i="18"/>
  <c r="Q81" i="18"/>
  <c r="P194" i="18"/>
  <c r="U203" i="18"/>
  <c r="AP14" i="17"/>
  <c r="AP13" i="17"/>
  <c r="K194" i="18"/>
  <c r="AP169" i="18"/>
  <c r="AP230" i="18" s="1"/>
  <c r="AP108" i="18"/>
  <c r="AC194" i="18"/>
  <c r="AA194" i="18"/>
  <c r="AM194" i="18"/>
  <c r="AN194" i="18"/>
  <c r="AK194" i="18"/>
  <c r="AR194" i="18"/>
  <c r="AR246" i="18" s="1"/>
  <c r="AN7" i="17" s="1"/>
  <c r="AR185" i="18"/>
  <c r="AN4" i="17" s="1"/>
  <c r="AP170" i="18"/>
  <c r="AP231" i="18" s="1"/>
  <c r="AP109" i="18"/>
  <c r="L194" i="18"/>
  <c r="W194" i="18"/>
  <c r="AR10" i="17"/>
  <c r="AR11" i="17"/>
  <c r="AD194" i="18"/>
  <c r="AW203" i="18"/>
  <c r="AW246" i="18" s="1"/>
  <c r="AS7" i="17" s="1"/>
  <c r="AW185" i="18"/>
  <c r="AS4" i="17" s="1"/>
  <c r="AE194" i="18"/>
  <c r="AS194" i="18"/>
  <c r="AS246" i="18" s="1"/>
  <c r="AO7" i="17" s="1"/>
  <c r="AS185" i="18"/>
  <c r="AO4" i="17" s="1"/>
  <c r="Z194" i="18"/>
  <c r="AP167" i="18"/>
  <c r="AP228" i="18" s="1"/>
  <c r="AP106" i="18"/>
  <c r="Q144" i="18"/>
  <c r="Q205" i="18" s="1"/>
  <c r="Q83" i="18"/>
  <c r="AW124" i="18"/>
  <c r="AS6" i="17" s="1"/>
  <c r="AS12" i="17" s="1"/>
  <c r="AR124" i="18"/>
  <c r="AN6" i="17" s="1"/>
  <c r="AN12" i="17" s="1"/>
  <c r="AR14" i="17"/>
  <c r="AR13" i="17"/>
  <c r="O194" i="18"/>
  <c r="V194" i="18"/>
  <c r="AJ194" i="18"/>
  <c r="AH194" i="18"/>
  <c r="L21" i="9"/>
  <c r="K22" i="9"/>
  <c r="AO170" i="20"/>
  <c r="AO43" i="18" s="1"/>
  <c r="AM30" i="2"/>
  <c r="AO176" i="20" s="1"/>
  <c r="AO45" i="18" s="1"/>
  <c r="AM36" i="2"/>
  <c r="AO185" i="20" s="1"/>
  <c r="AO48" i="18" s="1"/>
  <c r="AL26" i="2"/>
  <c r="AM28" i="2"/>
  <c r="AO173" i="20" s="1"/>
  <c r="AO44" i="18" s="1"/>
  <c r="AM34" i="2"/>
  <c r="AO182" i="20" s="1"/>
  <c r="AO47" i="18" s="1"/>
  <c r="AM32" i="2"/>
  <c r="AO179" i="20" s="1"/>
  <c r="AO46" i="18" s="1"/>
  <c r="AN38" i="2"/>
  <c r="AO107" i="18" l="1"/>
  <c r="AO168" i="18"/>
  <c r="AO229" i="18" s="1"/>
  <c r="AM14" i="17"/>
  <c r="AM13" i="17"/>
  <c r="AO14" i="17"/>
  <c r="AO13" i="17"/>
  <c r="AO11" i="17"/>
  <c r="AO10" i="17"/>
  <c r="AN14" i="17"/>
  <c r="AN13" i="17"/>
  <c r="AN11" i="17"/>
  <c r="AN10" i="17"/>
  <c r="AO169" i="18"/>
  <c r="AO230" i="18" s="1"/>
  <c r="AO108" i="18"/>
  <c r="AO170" i="18"/>
  <c r="AO231" i="18" s="1"/>
  <c r="AO109" i="18"/>
  <c r="AO167" i="18"/>
  <c r="AO228" i="18" s="1"/>
  <c r="AO106" i="18"/>
  <c r="Q203" i="18"/>
  <c r="AP124" i="18"/>
  <c r="AL6" i="17" s="1"/>
  <c r="AL12" i="17" s="1"/>
  <c r="AM11" i="17"/>
  <c r="AM10" i="17"/>
  <c r="AO166" i="18"/>
  <c r="AO227" i="18" s="1"/>
  <c r="AO105" i="18"/>
  <c r="AS10" i="17"/>
  <c r="AS11" i="17"/>
  <c r="AO165" i="18"/>
  <c r="AO104" i="18"/>
  <c r="AO63" i="18"/>
  <c r="AK3" i="17" s="1"/>
  <c r="AK9" i="17" s="1"/>
  <c r="AS14" i="17"/>
  <c r="AS13" i="17"/>
  <c r="AP226" i="18"/>
  <c r="AP246" i="18" s="1"/>
  <c r="AL7" i="17" s="1"/>
  <c r="AP185" i="18"/>
  <c r="AL4" i="17" s="1"/>
  <c r="AN170" i="20"/>
  <c r="AN43" i="18" s="1"/>
  <c r="AK26" i="2"/>
  <c r="AL28" i="2"/>
  <c r="AN173" i="20" s="1"/>
  <c r="AN44" i="18" s="1"/>
  <c r="AL32" i="2"/>
  <c r="AN179" i="20" s="1"/>
  <c r="AN46" i="18" s="1"/>
  <c r="AL30" i="2"/>
  <c r="AN176" i="20" s="1"/>
  <c r="AN45" i="18" s="1"/>
  <c r="AL36" i="2"/>
  <c r="AN185" i="20" s="1"/>
  <c r="AN48" i="18" s="1"/>
  <c r="AL34" i="2"/>
  <c r="AN182" i="20" s="1"/>
  <c r="AN47" i="18" s="1"/>
  <c r="AM38" i="2"/>
  <c r="L22" i="9"/>
  <c r="M21" i="9"/>
  <c r="AN166" i="18" l="1"/>
  <c r="AN227" i="18" s="1"/>
  <c r="AN105" i="18"/>
  <c r="AO124" i="18"/>
  <c r="AK6" i="17" s="1"/>
  <c r="AK12" i="17" s="1"/>
  <c r="AO226" i="18"/>
  <c r="AO246" i="18" s="1"/>
  <c r="AK7" i="17" s="1"/>
  <c r="AO185" i="18"/>
  <c r="AK4" i="17" s="1"/>
  <c r="AL10" i="17"/>
  <c r="AL11" i="17"/>
  <c r="AL38" i="2"/>
  <c r="AN170" i="18"/>
  <c r="AN231" i="18" s="1"/>
  <c r="AN109" i="18"/>
  <c r="AN167" i="18"/>
  <c r="AN228" i="18" s="1"/>
  <c r="AN106" i="18"/>
  <c r="AN165" i="18"/>
  <c r="AN104" i="18"/>
  <c r="AN124" i="18" s="1"/>
  <c r="AJ6" i="17" s="1"/>
  <c r="AJ12" i="17" s="1"/>
  <c r="AN63" i="18"/>
  <c r="AJ3" i="17" s="1"/>
  <c r="AJ9" i="17" s="1"/>
  <c r="AN169" i="18"/>
  <c r="AN230" i="18" s="1"/>
  <c r="AN108" i="18"/>
  <c r="AL14" i="17"/>
  <c r="AL13" i="17"/>
  <c r="AN107" i="18"/>
  <c r="AN168" i="18"/>
  <c r="AN229" i="18" s="1"/>
  <c r="M22" i="9"/>
  <c r="N21" i="9"/>
  <c r="AM170" i="20"/>
  <c r="AM43" i="18" s="1"/>
  <c r="AJ26" i="2"/>
  <c r="AK28" i="2"/>
  <c r="AM173" i="20" s="1"/>
  <c r="AM44" i="18" s="1"/>
  <c r="AK34" i="2"/>
  <c r="AM182" i="20" s="1"/>
  <c r="AM47" i="18" s="1"/>
  <c r="AK32" i="2"/>
  <c r="AM179" i="20" s="1"/>
  <c r="AM46" i="18" s="1"/>
  <c r="AK30" i="2"/>
  <c r="AM176" i="20" s="1"/>
  <c r="AM45" i="18" s="1"/>
  <c r="AK36" i="2"/>
  <c r="AM185" i="20" s="1"/>
  <c r="AM48" i="18" s="1"/>
  <c r="AM167" i="18" l="1"/>
  <c r="AM228" i="18" s="1"/>
  <c r="AM106" i="18"/>
  <c r="AN226" i="18"/>
  <c r="AN246" i="18" s="1"/>
  <c r="AJ7" i="17" s="1"/>
  <c r="AN185" i="18"/>
  <c r="AJ4" i="17" s="1"/>
  <c r="AM170" i="18"/>
  <c r="AM231" i="18" s="1"/>
  <c r="AM109" i="18"/>
  <c r="AM107" i="18"/>
  <c r="AM168" i="18"/>
  <c r="AM229" i="18" s="1"/>
  <c r="AM169" i="18"/>
  <c r="AM230" i="18" s="1"/>
  <c r="AM108" i="18"/>
  <c r="AM166" i="18"/>
  <c r="AM227" i="18" s="1"/>
  <c r="AM105" i="18"/>
  <c r="AK11" i="17"/>
  <c r="AK10" i="17"/>
  <c r="AK14" i="17"/>
  <c r="AK13" i="17"/>
  <c r="AM165" i="18"/>
  <c r="AM104" i="18"/>
  <c r="AM63" i="18"/>
  <c r="AI3" i="17" s="1"/>
  <c r="AI9" i="17" s="1"/>
  <c r="AL170" i="20"/>
  <c r="AL43" i="18" s="1"/>
  <c r="AJ32" i="2"/>
  <c r="AL179" i="20" s="1"/>
  <c r="AL46" i="18" s="1"/>
  <c r="AJ30" i="2"/>
  <c r="AL176" i="20" s="1"/>
  <c r="AL45" i="18" s="1"/>
  <c r="AJ36" i="2"/>
  <c r="AL185" i="20" s="1"/>
  <c r="AL48" i="18" s="1"/>
  <c r="AI26" i="2"/>
  <c r="AJ28" i="2"/>
  <c r="AL173" i="20" s="1"/>
  <c r="AL44" i="18" s="1"/>
  <c r="AJ34" i="2"/>
  <c r="AL182" i="20" s="1"/>
  <c r="AL47" i="18" s="1"/>
  <c r="AK38" i="2"/>
  <c r="N22" i="9"/>
  <c r="O21" i="9"/>
  <c r="AL170" i="18" l="1"/>
  <c r="AL231" i="18" s="1"/>
  <c r="AL109" i="18"/>
  <c r="AL107" i="18"/>
  <c r="AL168" i="18"/>
  <c r="AL229" i="18" s="1"/>
  <c r="AL169" i="18"/>
  <c r="AL230" i="18" s="1"/>
  <c r="AL108" i="18"/>
  <c r="AL167" i="18"/>
  <c r="AL228" i="18" s="1"/>
  <c r="AL106" i="18"/>
  <c r="AL165" i="18"/>
  <c r="AL104" i="18"/>
  <c r="AL63" i="18"/>
  <c r="AH3" i="17" s="1"/>
  <c r="AH9" i="17" s="1"/>
  <c r="AJ11" i="17"/>
  <c r="AJ10" i="17"/>
  <c r="AJ14" i="17"/>
  <c r="AJ13" i="17"/>
  <c r="AM124" i="18"/>
  <c r="AI6" i="17" s="1"/>
  <c r="AI12" i="17" s="1"/>
  <c r="AL166" i="18"/>
  <c r="AL227" i="18" s="1"/>
  <c r="AL105" i="18"/>
  <c r="AM226" i="18"/>
  <c r="AM246" i="18" s="1"/>
  <c r="AI7" i="17" s="1"/>
  <c r="AM185" i="18"/>
  <c r="AI4" i="17" s="1"/>
  <c r="P21" i="9"/>
  <c r="O22" i="9"/>
  <c r="AJ38" i="2"/>
  <c r="AK170" i="20"/>
  <c r="AK43" i="18" s="1"/>
  <c r="AH26" i="2"/>
  <c r="AI28" i="2"/>
  <c r="AK173" i="20" s="1"/>
  <c r="AK44" i="18" s="1"/>
  <c r="AI34" i="2"/>
  <c r="AK182" i="20" s="1"/>
  <c r="AK47" i="18" s="1"/>
  <c r="AI32" i="2"/>
  <c r="AK179" i="20" s="1"/>
  <c r="AK46" i="18" s="1"/>
  <c r="AI30" i="2"/>
  <c r="AK176" i="20" s="1"/>
  <c r="AK45" i="18" s="1"/>
  <c r="AI36" i="2"/>
  <c r="AK185" i="20" s="1"/>
  <c r="AK48" i="18" s="1"/>
  <c r="AK170" i="18" l="1"/>
  <c r="AK231" i="18" s="1"/>
  <c r="AK109" i="18"/>
  <c r="AI11" i="17"/>
  <c r="AI10" i="17"/>
  <c r="AK169" i="18"/>
  <c r="AK230" i="18" s="1"/>
  <c r="AK108" i="18"/>
  <c r="AL246" i="18"/>
  <c r="AH7" i="17" s="1"/>
  <c r="AK167" i="18"/>
  <c r="AK228" i="18" s="1"/>
  <c r="AK106" i="18"/>
  <c r="AI14" i="17"/>
  <c r="AI13" i="17"/>
  <c r="AK165" i="18"/>
  <c r="AK104" i="18"/>
  <c r="AK63" i="18"/>
  <c r="AG3" i="17" s="1"/>
  <c r="AG9" i="17" s="1"/>
  <c r="AK107" i="18"/>
  <c r="AK168" i="18"/>
  <c r="AK229" i="18" s="1"/>
  <c r="AK166" i="18"/>
  <c r="AK227" i="18" s="1"/>
  <c r="AK105" i="18"/>
  <c r="AL124" i="18"/>
  <c r="AH6" i="17" s="1"/>
  <c r="AH12" i="17" s="1"/>
  <c r="AL226" i="18"/>
  <c r="AL185" i="18"/>
  <c r="AH4" i="17" s="1"/>
  <c r="AJ170" i="20"/>
  <c r="AJ43" i="18" s="1"/>
  <c r="AH30" i="2"/>
  <c r="AJ176" i="20" s="1"/>
  <c r="AJ45" i="18" s="1"/>
  <c r="AH36" i="2"/>
  <c r="AJ185" i="20" s="1"/>
  <c r="AJ48" i="18" s="1"/>
  <c r="AG26" i="2"/>
  <c r="AH28" i="2"/>
  <c r="AJ173" i="20" s="1"/>
  <c r="AJ44" i="18" s="1"/>
  <c r="AH34" i="2"/>
  <c r="AJ182" i="20" s="1"/>
  <c r="AJ47" i="18" s="1"/>
  <c r="AH32" i="2"/>
  <c r="AJ179" i="20" s="1"/>
  <c r="AJ46" i="18" s="1"/>
  <c r="AI38" i="2"/>
  <c r="P22" i="9"/>
  <c r="Q21" i="9"/>
  <c r="AJ167" i="18" l="1"/>
  <c r="AJ228" i="18" s="1"/>
  <c r="AJ106" i="18"/>
  <c r="AJ165" i="18"/>
  <c r="AJ104" i="18"/>
  <c r="AJ63" i="18"/>
  <c r="AF3" i="17" s="1"/>
  <c r="AF9" i="17" s="1"/>
  <c r="AH11" i="17"/>
  <c r="AH10" i="17"/>
  <c r="AJ169" i="18"/>
  <c r="AJ230" i="18" s="1"/>
  <c r="AJ108" i="18"/>
  <c r="AJ170" i="18"/>
  <c r="AJ231" i="18" s="1"/>
  <c r="AJ109" i="18"/>
  <c r="AH14" i="17"/>
  <c r="AH13" i="17"/>
  <c r="AH38" i="2"/>
  <c r="AK124" i="18"/>
  <c r="AG6" i="17" s="1"/>
  <c r="AG12" i="17" s="1"/>
  <c r="AJ107" i="18"/>
  <c r="AJ168" i="18"/>
  <c r="AJ229" i="18" s="1"/>
  <c r="AK226" i="18"/>
  <c r="AK246" i="18" s="1"/>
  <c r="AG7" i="17" s="1"/>
  <c r="AK185" i="18"/>
  <c r="AG4" i="17" s="1"/>
  <c r="AJ166" i="18"/>
  <c r="AJ227" i="18" s="1"/>
  <c r="AJ105" i="18"/>
  <c r="R21" i="9"/>
  <c r="Q22" i="9"/>
  <c r="AI170" i="20"/>
  <c r="AG32" i="2"/>
  <c r="AI179" i="20" s="1"/>
  <c r="AG30" i="2"/>
  <c r="AI176" i="20" s="1"/>
  <c r="AG36" i="2"/>
  <c r="AI185" i="20" s="1"/>
  <c r="AF26" i="2"/>
  <c r="AG28" i="2"/>
  <c r="AI173" i="20" s="1"/>
  <c r="AG34" i="2"/>
  <c r="AI182" i="20" s="1"/>
  <c r="AI223" i="20" l="1"/>
  <c r="AI58" i="18" s="1"/>
  <c r="AI47" i="18"/>
  <c r="AJ124" i="18"/>
  <c r="AF6" i="17" s="1"/>
  <c r="AF12" i="17" s="1"/>
  <c r="AG14" i="17"/>
  <c r="AG13" i="17"/>
  <c r="AI214" i="20"/>
  <c r="AI55" i="18" s="1"/>
  <c r="AI43" i="18"/>
  <c r="AI211" i="20"/>
  <c r="AI54" i="18" s="1"/>
  <c r="AI44" i="18"/>
  <c r="AI226" i="20"/>
  <c r="AI59" i="18" s="1"/>
  <c r="AI48" i="18"/>
  <c r="AG10" i="17"/>
  <c r="AG11" i="17"/>
  <c r="AJ226" i="18"/>
  <c r="AJ246" i="18" s="1"/>
  <c r="AF7" i="17" s="1"/>
  <c r="AJ185" i="18"/>
  <c r="AF4" i="17" s="1"/>
  <c r="AI217" i="20"/>
  <c r="AI56" i="18" s="1"/>
  <c r="AI45" i="18"/>
  <c r="AI220" i="20"/>
  <c r="AI57" i="18" s="1"/>
  <c r="AI46" i="18"/>
  <c r="AH170" i="20"/>
  <c r="AH43" i="18" s="1"/>
  <c r="AF32" i="2"/>
  <c r="AH179" i="20" s="1"/>
  <c r="AH46" i="18" s="1"/>
  <c r="AF30" i="2"/>
  <c r="AH176" i="20" s="1"/>
  <c r="AH45" i="18" s="1"/>
  <c r="AF36" i="2"/>
  <c r="AH185" i="20" s="1"/>
  <c r="AH48" i="18" s="1"/>
  <c r="AE26" i="2"/>
  <c r="AF34" i="2"/>
  <c r="AH182" i="20" s="1"/>
  <c r="AH47" i="18" s="1"/>
  <c r="AF28" i="2"/>
  <c r="AH173" i="20" s="1"/>
  <c r="AH44" i="18" s="1"/>
  <c r="AG38" i="2"/>
  <c r="R22" i="9"/>
  <c r="S21" i="9"/>
  <c r="AI176" i="18" l="1"/>
  <c r="AI237" i="18" s="1"/>
  <c r="AI115" i="18"/>
  <c r="AF14" i="17"/>
  <c r="AF13" i="17"/>
  <c r="AH170" i="18"/>
  <c r="AH231" i="18" s="1"/>
  <c r="AH109" i="18"/>
  <c r="AI165" i="18"/>
  <c r="AI104" i="18"/>
  <c r="AI63" i="18"/>
  <c r="AE3" i="17" s="1"/>
  <c r="AE9" i="17" s="1"/>
  <c r="AH166" i="18"/>
  <c r="AH227" i="18" s="1"/>
  <c r="AH105" i="18"/>
  <c r="AI178" i="18"/>
  <c r="AI239" i="18" s="1"/>
  <c r="AI117" i="18"/>
  <c r="AF11" i="17"/>
  <c r="AF10" i="17"/>
  <c r="AH167" i="18"/>
  <c r="AH228" i="18" s="1"/>
  <c r="AH106" i="18"/>
  <c r="AI177" i="18"/>
  <c r="AI238" i="18" s="1"/>
  <c r="AI116" i="18"/>
  <c r="AH107" i="18"/>
  <c r="AH168" i="18"/>
  <c r="AH229" i="18" s="1"/>
  <c r="AH165" i="18"/>
  <c r="AH104" i="18"/>
  <c r="AH63" i="18"/>
  <c r="AD3" i="17" s="1"/>
  <c r="AD9" i="17" s="1"/>
  <c r="AI107" i="18"/>
  <c r="AI168" i="18"/>
  <c r="AI229" i="18" s="1"/>
  <c r="AI170" i="18"/>
  <c r="AI231" i="18" s="1"/>
  <c r="AI109" i="18"/>
  <c r="AI118" i="18"/>
  <c r="AI179" i="18"/>
  <c r="AI240" i="18" s="1"/>
  <c r="AI181" i="18"/>
  <c r="AI242" i="18" s="1"/>
  <c r="AI120" i="18"/>
  <c r="AI169" i="18"/>
  <c r="AI230" i="18" s="1"/>
  <c r="AI108" i="18"/>
  <c r="AH169" i="18"/>
  <c r="AH230" i="18" s="1"/>
  <c r="AH108" i="18"/>
  <c r="AI167" i="18"/>
  <c r="AI228" i="18" s="1"/>
  <c r="AI106" i="18"/>
  <c r="AI166" i="18"/>
  <c r="AI227" i="18" s="1"/>
  <c r="AI105" i="18"/>
  <c r="AI119" i="18"/>
  <c r="AI180" i="18"/>
  <c r="AI241" i="18" s="1"/>
  <c r="AF38" i="2"/>
  <c r="AG170" i="20"/>
  <c r="AE28" i="2"/>
  <c r="AG173" i="20" s="1"/>
  <c r="AE34" i="2"/>
  <c r="AG182" i="20" s="1"/>
  <c r="AE32" i="2"/>
  <c r="AG179" i="20" s="1"/>
  <c r="AE30" i="2"/>
  <c r="AG176" i="20" s="1"/>
  <c r="AE36" i="2"/>
  <c r="AG185" i="20" s="1"/>
  <c r="AD26" i="2"/>
  <c r="S22" i="9"/>
  <c r="T21" i="9"/>
  <c r="AH124" i="18" l="1"/>
  <c r="AD6" i="17" s="1"/>
  <c r="AD12" i="17" s="1"/>
  <c r="AG217" i="20"/>
  <c r="AG56" i="18" s="1"/>
  <c r="AG45" i="18"/>
  <c r="AG220" i="20"/>
  <c r="AG57" i="18" s="1"/>
  <c r="AG46" i="18"/>
  <c r="AG214" i="20"/>
  <c r="AG55" i="18" s="1"/>
  <c r="AG43" i="18"/>
  <c r="AI124" i="18"/>
  <c r="AE6" i="17" s="1"/>
  <c r="AE12" i="17" s="1"/>
  <c r="AI226" i="18"/>
  <c r="AI246" i="18" s="1"/>
  <c r="AE7" i="17" s="1"/>
  <c r="AI185" i="18"/>
  <c r="AE4" i="17" s="1"/>
  <c r="AH226" i="18"/>
  <c r="AH246" i="18" s="1"/>
  <c r="AD7" i="17" s="1"/>
  <c r="AH185" i="18"/>
  <c r="AD4" i="17" s="1"/>
  <c r="AG223" i="20"/>
  <c r="AG58" i="18" s="1"/>
  <c r="AG47" i="18"/>
  <c r="AG211" i="20"/>
  <c r="AG54" i="18" s="1"/>
  <c r="AG44" i="18"/>
  <c r="AG226" i="20"/>
  <c r="AG59" i="18" s="1"/>
  <c r="AG48" i="18"/>
  <c r="AF170" i="20"/>
  <c r="AD28" i="2"/>
  <c r="AF173" i="20" s="1"/>
  <c r="AD34" i="2"/>
  <c r="AF182" i="20" s="1"/>
  <c r="AD32" i="2"/>
  <c r="AF179" i="20" s="1"/>
  <c r="AD30" i="2"/>
  <c r="AF176" i="20" s="1"/>
  <c r="AD36" i="2"/>
  <c r="AF185" i="20" s="1"/>
  <c r="AC26" i="2"/>
  <c r="U21" i="9"/>
  <c r="T22" i="9"/>
  <c r="AE38" i="2"/>
  <c r="AD14" i="17" l="1"/>
  <c r="AD13" i="17"/>
  <c r="AG165" i="18"/>
  <c r="AG104" i="18"/>
  <c r="AG63" i="18"/>
  <c r="AC3" i="17" s="1"/>
  <c r="AC9" i="17" s="1"/>
  <c r="AF211" i="20"/>
  <c r="AF54" i="18" s="1"/>
  <c r="AF44" i="18"/>
  <c r="AG176" i="18"/>
  <c r="AG237" i="18" s="1"/>
  <c r="AG115" i="18"/>
  <c r="AG177" i="18"/>
  <c r="AG238" i="18" s="1"/>
  <c r="AG116" i="18"/>
  <c r="AG119" i="18"/>
  <c r="AG180" i="18"/>
  <c r="AG241" i="18" s="1"/>
  <c r="AG118" i="18"/>
  <c r="AG179" i="18"/>
  <c r="AG240" i="18" s="1"/>
  <c r="AG170" i="18"/>
  <c r="AG231" i="18" s="1"/>
  <c r="AG109" i="18"/>
  <c r="AF226" i="20"/>
  <c r="AF59" i="18" s="1"/>
  <c r="AF48" i="18"/>
  <c r="AG166" i="18"/>
  <c r="AG227" i="18" s="1"/>
  <c r="AG105" i="18"/>
  <c r="AF217" i="20"/>
  <c r="AF56" i="18" s="1"/>
  <c r="AF45" i="18"/>
  <c r="AF220" i="20"/>
  <c r="AF57" i="18" s="1"/>
  <c r="AF46" i="18"/>
  <c r="AG169" i="18"/>
  <c r="AG230" i="18" s="1"/>
  <c r="AG108" i="18"/>
  <c r="AF223" i="20"/>
  <c r="AF58" i="18" s="1"/>
  <c r="AF47" i="18"/>
  <c r="AG107" i="18"/>
  <c r="AG168" i="18"/>
  <c r="AG229" i="18" s="1"/>
  <c r="AD11" i="17"/>
  <c r="AD10" i="17"/>
  <c r="AF214" i="20"/>
  <c r="AF55" i="18" s="1"/>
  <c r="AF43" i="18"/>
  <c r="AD38" i="2"/>
  <c r="AE10" i="17"/>
  <c r="AE11" i="17"/>
  <c r="AG167" i="18"/>
  <c r="AG228" i="18" s="1"/>
  <c r="AG106" i="18"/>
  <c r="AG181" i="18"/>
  <c r="AG242" i="18" s="1"/>
  <c r="AG120" i="18"/>
  <c r="AE14" i="17"/>
  <c r="AE13" i="17"/>
  <c r="AG178" i="18"/>
  <c r="AG239" i="18" s="1"/>
  <c r="AG117" i="18"/>
  <c r="AE170" i="20"/>
  <c r="AC28" i="2"/>
  <c r="AE173" i="20" s="1"/>
  <c r="AC34" i="2"/>
  <c r="AE182" i="20" s="1"/>
  <c r="AC32" i="2"/>
  <c r="AE179" i="20" s="1"/>
  <c r="AC30" i="2"/>
  <c r="AE176" i="20" s="1"/>
  <c r="AC36" i="2"/>
  <c r="AE185" i="20" s="1"/>
  <c r="AB26" i="2"/>
  <c r="U22" i="9"/>
  <c r="V21" i="9"/>
  <c r="AE211" i="20" l="1"/>
  <c r="AE54" i="18" s="1"/>
  <c r="AE44" i="18"/>
  <c r="AE214" i="20"/>
  <c r="AE55" i="18" s="1"/>
  <c r="AE43" i="18"/>
  <c r="AC38" i="2"/>
  <c r="AF178" i="18"/>
  <c r="AF239" i="18" s="1"/>
  <c r="AF117" i="18"/>
  <c r="AF169" i="18"/>
  <c r="AF230" i="18" s="1"/>
  <c r="AF108" i="18"/>
  <c r="AF119" i="18"/>
  <c r="AF180" i="18"/>
  <c r="AF241" i="18" s="1"/>
  <c r="AG124" i="18"/>
  <c r="AC6" i="17" s="1"/>
  <c r="AC12" i="17" s="1"/>
  <c r="AF165" i="18"/>
  <c r="AF104" i="18"/>
  <c r="AF63" i="18"/>
  <c r="AB3" i="17" s="1"/>
  <c r="AB9" i="17" s="1"/>
  <c r="AF177" i="18"/>
  <c r="AF238" i="18" s="1"/>
  <c r="AF116" i="18"/>
  <c r="AF118" i="18"/>
  <c r="AF179" i="18"/>
  <c r="AF240" i="18" s="1"/>
  <c r="AF167" i="18"/>
  <c r="AF228" i="18" s="1"/>
  <c r="AF106" i="18"/>
  <c r="AF166" i="18"/>
  <c r="AF227" i="18" s="1"/>
  <c r="AF105" i="18"/>
  <c r="AF176" i="18"/>
  <c r="AF237" i="18" s="1"/>
  <c r="AF115" i="18"/>
  <c r="AE226" i="20"/>
  <c r="AE59" i="18" s="1"/>
  <c r="AE48" i="18"/>
  <c r="AE217" i="20"/>
  <c r="AE56" i="18" s="1"/>
  <c r="AE45" i="18"/>
  <c r="AF170" i="18"/>
  <c r="AF231" i="18" s="1"/>
  <c r="AF109" i="18"/>
  <c r="AG226" i="18"/>
  <c r="AG246" i="18" s="1"/>
  <c r="AC7" i="17" s="1"/>
  <c r="AG185" i="18"/>
  <c r="AC4" i="17" s="1"/>
  <c r="AE220" i="20"/>
  <c r="AE57" i="18" s="1"/>
  <c r="AE46" i="18"/>
  <c r="AF181" i="18"/>
  <c r="AF242" i="18" s="1"/>
  <c r="AF120" i="18"/>
  <c r="AE223" i="20"/>
  <c r="AE58" i="18" s="1"/>
  <c r="AE47" i="18"/>
  <c r="AF107" i="18"/>
  <c r="AF168" i="18"/>
  <c r="AF229" i="18" s="1"/>
  <c r="AD170" i="20"/>
  <c r="AB28" i="2"/>
  <c r="AD173" i="20" s="1"/>
  <c r="AB34" i="2"/>
  <c r="AD182" i="20" s="1"/>
  <c r="AB32" i="2"/>
  <c r="AD179" i="20" s="1"/>
  <c r="AB30" i="2"/>
  <c r="AD176" i="20" s="1"/>
  <c r="AB36" i="2"/>
  <c r="AD185" i="20" s="1"/>
  <c r="AA26" i="2"/>
  <c r="V22" i="9"/>
  <c r="W21" i="9"/>
  <c r="AC14" i="17" l="1"/>
  <c r="AC13" i="17"/>
  <c r="AE169" i="18"/>
  <c r="AE230" i="18" s="1"/>
  <c r="AE108" i="18"/>
  <c r="AD217" i="20"/>
  <c r="AD56" i="18" s="1"/>
  <c r="AD45" i="18"/>
  <c r="AF226" i="18"/>
  <c r="AF246" i="18" s="1"/>
  <c r="AB7" i="17" s="1"/>
  <c r="AF185" i="18"/>
  <c r="AB4" i="17" s="1"/>
  <c r="AE178" i="18"/>
  <c r="AE239" i="18" s="1"/>
  <c r="AE117" i="18"/>
  <c r="AD226" i="20"/>
  <c r="AD59" i="18" s="1"/>
  <c r="AD48" i="18"/>
  <c r="AF124" i="18"/>
  <c r="AB6" i="17" s="1"/>
  <c r="AB12" i="17" s="1"/>
  <c r="AD220" i="20"/>
  <c r="AD57" i="18" s="1"/>
  <c r="AD46" i="18"/>
  <c r="AE167" i="18"/>
  <c r="AE228" i="18" s="1"/>
  <c r="AE106" i="18"/>
  <c r="AD223" i="20"/>
  <c r="AD58" i="18" s="1"/>
  <c r="AD47" i="18"/>
  <c r="AE165" i="18"/>
  <c r="AE104" i="18"/>
  <c r="AE63" i="18"/>
  <c r="AA3" i="17" s="1"/>
  <c r="AA9" i="17" s="1"/>
  <c r="AE170" i="18"/>
  <c r="AE231" i="18" s="1"/>
  <c r="AE109" i="18"/>
  <c r="AE118" i="18"/>
  <c r="AE179" i="18"/>
  <c r="AE240" i="18" s="1"/>
  <c r="AE166" i="18"/>
  <c r="AE227" i="18" s="1"/>
  <c r="AE105" i="18"/>
  <c r="AE119" i="18"/>
  <c r="AE180" i="18"/>
  <c r="AE241" i="18" s="1"/>
  <c r="AD211" i="20"/>
  <c r="AD54" i="18" s="1"/>
  <c r="AD44" i="18"/>
  <c r="AE107" i="18"/>
  <c r="AE168" i="18"/>
  <c r="AE229" i="18" s="1"/>
  <c r="AE177" i="18"/>
  <c r="AE238" i="18" s="1"/>
  <c r="AE116" i="18"/>
  <c r="AD214" i="20"/>
  <c r="AD55" i="18" s="1"/>
  <c r="AD43" i="18"/>
  <c r="AE181" i="18"/>
  <c r="AE242" i="18" s="1"/>
  <c r="AE120" i="18"/>
  <c r="AB38" i="2"/>
  <c r="AC10" i="17"/>
  <c r="AC11" i="17"/>
  <c r="AE176" i="18"/>
  <c r="AE237" i="18" s="1"/>
  <c r="AE115" i="18"/>
  <c r="AC170" i="20"/>
  <c r="AA28" i="2"/>
  <c r="AC173" i="20" s="1"/>
  <c r="AA34" i="2"/>
  <c r="AC182" i="20" s="1"/>
  <c r="AA32" i="2"/>
  <c r="AC179" i="20" s="1"/>
  <c r="AA30" i="2"/>
  <c r="AC176" i="20" s="1"/>
  <c r="AA36" i="2"/>
  <c r="AC185" i="20" s="1"/>
  <c r="Z26" i="2"/>
  <c r="W22" i="9"/>
  <c r="X21" i="9"/>
  <c r="AB10" i="17" l="1"/>
  <c r="AB11" i="17"/>
  <c r="AD176" i="18"/>
  <c r="AD237" i="18" s="1"/>
  <c r="AD115" i="18"/>
  <c r="AD166" i="18"/>
  <c r="AD227" i="18" s="1"/>
  <c r="AD105" i="18"/>
  <c r="AC211" i="20"/>
  <c r="AC54" i="18" s="1"/>
  <c r="AC44" i="18"/>
  <c r="AD107" i="18"/>
  <c r="AD168" i="18"/>
  <c r="AD229" i="18" s="1"/>
  <c r="AD165" i="18"/>
  <c r="AD104" i="18"/>
  <c r="AD63" i="18"/>
  <c r="Z3" i="17" s="1"/>
  <c r="Z9" i="17" s="1"/>
  <c r="AD167" i="18"/>
  <c r="AD228" i="18" s="1"/>
  <c r="AD106" i="18"/>
  <c r="AA38" i="2"/>
  <c r="AC226" i="20"/>
  <c r="AC59" i="18" s="1"/>
  <c r="AC48" i="18"/>
  <c r="AD177" i="18"/>
  <c r="AD238" i="18" s="1"/>
  <c r="AD116" i="18"/>
  <c r="AD169" i="18"/>
  <c r="AD230" i="18" s="1"/>
  <c r="AD108" i="18"/>
  <c r="AC217" i="20"/>
  <c r="AC56" i="18" s="1"/>
  <c r="AC45" i="18"/>
  <c r="AD119" i="18"/>
  <c r="AD180" i="18"/>
  <c r="AD241" i="18" s="1"/>
  <c r="AC223" i="20"/>
  <c r="AC58" i="18" s="1"/>
  <c r="AC47" i="18"/>
  <c r="AB14" i="17"/>
  <c r="AB13" i="17"/>
  <c r="AC214" i="20"/>
  <c r="AC55" i="18" s="1"/>
  <c r="AC43" i="18"/>
  <c r="AD118" i="18"/>
  <c r="AD179" i="18"/>
  <c r="AD240" i="18" s="1"/>
  <c r="AE124" i="18"/>
  <c r="AA6" i="17" s="1"/>
  <c r="AA12" i="17" s="1"/>
  <c r="AD178" i="18"/>
  <c r="AD239" i="18" s="1"/>
  <c r="AD117" i="18"/>
  <c r="AE226" i="18"/>
  <c r="AE246" i="18" s="1"/>
  <c r="AA7" i="17" s="1"/>
  <c r="AE185" i="18"/>
  <c r="AA4" i="17" s="1"/>
  <c r="AD170" i="18"/>
  <c r="AD231" i="18" s="1"/>
  <c r="AD109" i="18"/>
  <c r="AD181" i="18"/>
  <c r="AD242" i="18" s="1"/>
  <c r="AD120" i="18"/>
  <c r="AC220" i="20"/>
  <c r="AC57" i="18" s="1"/>
  <c r="AC46" i="18"/>
  <c r="AB170" i="20"/>
  <c r="AB43" i="18" s="1"/>
  <c r="Y26" i="2"/>
  <c r="Z28" i="2"/>
  <c r="AB173" i="20" s="1"/>
  <c r="AB44" i="18" s="1"/>
  <c r="Z34" i="2"/>
  <c r="AB182" i="20" s="1"/>
  <c r="AB47" i="18" s="1"/>
  <c r="Z32" i="2"/>
  <c r="AB179" i="20" s="1"/>
  <c r="AB46" i="18" s="1"/>
  <c r="Z30" i="2"/>
  <c r="AB176" i="20" s="1"/>
  <c r="AB45" i="18" s="1"/>
  <c r="Z36" i="2"/>
  <c r="AB185" i="20" s="1"/>
  <c r="AB48" i="18" s="1"/>
  <c r="Y21" i="9"/>
  <c r="X22" i="9"/>
  <c r="Z38" i="2" l="1"/>
  <c r="AA14" i="17"/>
  <c r="AA13" i="17"/>
  <c r="AC177" i="18"/>
  <c r="AC238" i="18" s="1"/>
  <c r="AC116" i="18"/>
  <c r="AB165" i="18"/>
  <c r="AB104" i="18"/>
  <c r="AB63" i="18"/>
  <c r="X3" i="17" s="1"/>
  <c r="X9" i="17" s="1"/>
  <c r="AD124" i="18"/>
  <c r="Z6" i="17" s="1"/>
  <c r="Z12" i="17" s="1"/>
  <c r="AA11" i="17"/>
  <c r="AA10" i="17"/>
  <c r="AC166" i="18"/>
  <c r="AC227" i="18" s="1"/>
  <c r="AC105" i="18"/>
  <c r="AB170" i="18"/>
  <c r="AB231" i="18" s="1"/>
  <c r="AB109" i="18"/>
  <c r="AC118" i="18"/>
  <c r="AC179" i="18"/>
  <c r="AC240" i="18" s="1"/>
  <c r="AC169" i="18"/>
  <c r="AC230" i="18" s="1"/>
  <c r="AC108" i="18"/>
  <c r="AB167" i="18"/>
  <c r="AB228" i="18" s="1"/>
  <c r="AB106" i="18"/>
  <c r="AC119" i="18"/>
  <c r="AC180" i="18"/>
  <c r="AC241" i="18" s="1"/>
  <c r="AB107" i="18"/>
  <c r="AB168" i="18"/>
  <c r="AB229" i="18" s="1"/>
  <c r="AD226" i="18"/>
  <c r="AD246" i="18" s="1"/>
  <c r="Z7" i="17" s="1"/>
  <c r="AD185" i="18"/>
  <c r="Z4" i="17" s="1"/>
  <c r="AC170" i="18"/>
  <c r="AC231" i="18" s="1"/>
  <c r="AC109" i="18"/>
  <c r="AC178" i="18"/>
  <c r="AC239" i="18" s="1"/>
  <c r="AC117" i="18"/>
  <c r="AC176" i="18"/>
  <c r="AC237" i="18" s="1"/>
  <c r="AC115" i="18"/>
  <c r="AC107" i="18"/>
  <c r="AC168" i="18"/>
  <c r="AC229" i="18" s="1"/>
  <c r="AB169" i="18"/>
  <c r="AB230" i="18" s="1"/>
  <c r="AB108" i="18"/>
  <c r="AB166" i="18"/>
  <c r="AB227" i="18" s="1"/>
  <c r="AB105" i="18"/>
  <c r="AC165" i="18"/>
  <c r="AC104" i="18"/>
  <c r="AC63" i="18"/>
  <c r="Y3" i="17" s="1"/>
  <c r="Y9" i="17" s="1"/>
  <c r="AC167" i="18"/>
  <c r="AC228" i="18" s="1"/>
  <c r="AC106" i="18"/>
  <c r="AC181" i="18"/>
  <c r="AC242" i="18" s="1"/>
  <c r="AC120" i="18"/>
  <c r="AA170" i="20"/>
  <c r="AA43" i="18" s="1"/>
  <c r="X26" i="2"/>
  <c r="Y28" i="2"/>
  <c r="AA173" i="20" s="1"/>
  <c r="AA44" i="18" s="1"/>
  <c r="Y34" i="2"/>
  <c r="AA182" i="20" s="1"/>
  <c r="AA47" i="18" s="1"/>
  <c r="Y32" i="2"/>
  <c r="AA179" i="20" s="1"/>
  <c r="AA46" i="18" s="1"/>
  <c r="Y30" i="2"/>
  <c r="AA176" i="20" s="1"/>
  <c r="AA45" i="18" s="1"/>
  <c r="Y36" i="2"/>
  <c r="AA185" i="20" s="1"/>
  <c r="AA48" i="18" s="1"/>
  <c r="Y22" i="9"/>
  <c r="Z21" i="9"/>
  <c r="Z14" i="17" l="1"/>
  <c r="Z13" i="17"/>
  <c r="AA165" i="18"/>
  <c r="AA104" i="18"/>
  <c r="AA63" i="18"/>
  <c r="W3" i="17" s="1"/>
  <c r="W9" i="17" s="1"/>
  <c r="AB124" i="18"/>
  <c r="X6" i="17" s="1"/>
  <c r="X12" i="17" s="1"/>
  <c r="AA167" i="18"/>
  <c r="AA228" i="18" s="1"/>
  <c r="AA106" i="18"/>
  <c r="AC226" i="18"/>
  <c r="AC246" i="18" s="1"/>
  <c r="Y7" i="17" s="1"/>
  <c r="AC185" i="18"/>
  <c r="Y4" i="17" s="1"/>
  <c r="AA170" i="18"/>
  <c r="AA231" i="18" s="1"/>
  <c r="AA109" i="18"/>
  <c r="AA169" i="18"/>
  <c r="AA230" i="18" s="1"/>
  <c r="AA108" i="18"/>
  <c r="AB226" i="18"/>
  <c r="AB246" i="18" s="1"/>
  <c r="X7" i="17" s="1"/>
  <c r="AB185" i="18"/>
  <c r="X4" i="17" s="1"/>
  <c r="AA107" i="18"/>
  <c r="AA168" i="18"/>
  <c r="AA229" i="18" s="1"/>
  <c r="Z10" i="17"/>
  <c r="Z11" i="17"/>
  <c r="AA166" i="18"/>
  <c r="AA227" i="18" s="1"/>
  <c r="AA105" i="18"/>
  <c r="AC124" i="18"/>
  <c r="Y6" i="17" s="1"/>
  <c r="Y12" i="17" s="1"/>
  <c r="Y38" i="2"/>
  <c r="Z22" i="9"/>
  <c r="AA21" i="9"/>
  <c r="Z170" i="20"/>
  <c r="X30" i="2"/>
  <c r="Z176" i="20" s="1"/>
  <c r="X36" i="2"/>
  <c r="Z185" i="20" s="1"/>
  <c r="W26" i="2"/>
  <c r="X28" i="2"/>
  <c r="Z173" i="20" s="1"/>
  <c r="X34" i="2"/>
  <c r="Z182" i="20" s="1"/>
  <c r="X32" i="2"/>
  <c r="Z179" i="20" s="1"/>
  <c r="Z223" i="20" l="1"/>
  <c r="Z58" i="18" s="1"/>
  <c r="Z47" i="18"/>
  <c r="Z211" i="20"/>
  <c r="Z54" i="18" s="1"/>
  <c r="Z44" i="18"/>
  <c r="X14" i="17"/>
  <c r="X13" i="17"/>
  <c r="Z226" i="20"/>
  <c r="Z59" i="18" s="1"/>
  <c r="Z48" i="18"/>
  <c r="Z217" i="20"/>
  <c r="Z56" i="18" s="1"/>
  <c r="Z45" i="18"/>
  <c r="Y11" i="17"/>
  <c r="Y10" i="17"/>
  <c r="X11" i="17"/>
  <c r="X10" i="17"/>
  <c r="AA124" i="18"/>
  <c r="W6" i="17" s="1"/>
  <c r="W12" i="17" s="1"/>
  <c r="Z214" i="20"/>
  <c r="Z55" i="18" s="1"/>
  <c r="Z43" i="18"/>
  <c r="AA226" i="18"/>
  <c r="AA246" i="18" s="1"/>
  <c r="W7" i="17" s="1"/>
  <c r="AA185" i="18"/>
  <c r="W4" i="17" s="1"/>
  <c r="Z220" i="20"/>
  <c r="Z57" i="18" s="1"/>
  <c r="Z46" i="18"/>
  <c r="Y14" i="17"/>
  <c r="Y13" i="17"/>
  <c r="Y170" i="20"/>
  <c r="W32" i="2"/>
  <c r="Y179" i="20" s="1"/>
  <c r="W30" i="2"/>
  <c r="Y176" i="20" s="1"/>
  <c r="W36" i="2"/>
  <c r="Y185" i="20" s="1"/>
  <c r="V26" i="2"/>
  <c r="W28" i="2"/>
  <c r="Y173" i="20" s="1"/>
  <c r="W34" i="2"/>
  <c r="Y182" i="20" s="1"/>
  <c r="X38" i="2"/>
  <c r="AA22" i="9"/>
  <c r="AB21" i="9"/>
  <c r="W38" i="2" l="1"/>
  <c r="Y223" i="20"/>
  <c r="Y58" i="18" s="1"/>
  <c r="Y47" i="18"/>
  <c r="Z166" i="18"/>
  <c r="Z227" i="18" s="1"/>
  <c r="Z105" i="18"/>
  <c r="Z177" i="18"/>
  <c r="Z238" i="18" s="1"/>
  <c r="Z116" i="18"/>
  <c r="Z170" i="18"/>
  <c r="Z231" i="18" s="1"/>
  <c r="Z109" i="18"/>
  <c r="Z181" i="18"/>
  <c r="Z242" i="18" s="1"/>
  <c r="Z120" i="18"/>
  <c r="Z107" i="18"/>
  <c r="Z168" i="18"/>
  <c r="Z229" i="18" s="1"/>
  <c r="Y226" i="20"/>
  <c r="Y59" i="18" s="1"/>
  <c r="Y48" i="18"/>
  <c r="Z176" i="18"/>
  <c r="Z237" i="18" s="1"/>
  <c r="Z115" i="18"/>
  <c r="Y217" i="20"/>
  <c r="Y56" i="18" s="1"/>
  <c r="Y45" i="18"/>
  <c r="Z167" i="18"/>
  <c r="Z228" i="18" s="1"/>
  <c r="Z106" i="18"/>
  <c r="Z169" i="18"/>
  <c r="Z230" i="18" s="1"/>
  <c r="Z108" i="18"/>
  <c r="Y214" i="20"/>
  <c r="Y55" i="18" s="1"/>
  <c r="Y43" i="18"/>
  <c r="Y211" i="20"/>
  <c r="Y54" i="18" s="1"/>
  <c r="Y44" i="18"/>
  <c r="Z118" i="18"/>
  <c r="Z179" i="18"/>
  <c r="Z240" i="18" s="1"/>
  <c r="W11" i="17"/>
  <c r="W10" i="17"/>
  <c r="W14" i="17"/>
  <c r="W13" i="17"/>
  <c r="Y220" i="20"/>
  <c r="Y57" i="18" s="1"/>
  <c r="Y46" i="18"/>
  <c r="Z165" i="18"/>
  <c r="Z104" i="18"/>
  <c r="Z63" i="18"/>
  <c r="V3" i="17" s="1"/>
  <c r="V9" i="17" s="1"/>
  <c r="Z178" i="18"/>
  <c r="Z239" i="18" s="1"/>
  <c r="Z117" i="18"/>
  <c r="Z119" i="18"/>
  <c r="Z180" i="18"/>
  <c r="Z241" i="18" s="1"/>
  <c r="X170" i="20"/>
  <c r="X43" i="18" s="1"/>
  <c r="V32" i="2"/>
  <c r="X179" i="20" s="1"/>
  <c r="X46" i="18" s="1"/>
  <c r="V30" i="2"/>
  <c r="X176" i="20" s="1"/>
  <c r="X45" i="18" s="1"/>
  <c r="V36" i="2"/>
  <c r="X185" i="20" s="1"/>
  <c r="X48" i="18" s="1"/>
  <c r="U26" i="2"/>
  <c r="V28" i="2"/>
  <c r="X173" i="20" s="1"/>
  <c r="X44" i="18" s="1"/>
  <c r="V34" i="2"/>
  <c r="X182" i="20" s="1"/>
  <c r="X47" i="18" s="1"/>
  <c r="AC21" i="9"/>
  <c r="AB22" i="9"/>
  <c r="Y165" i="18" l="1"/>
  <c r="Y104" i="18"/>
  <c r="Y63" i="18"/>
  <c r="U3" i="17" s="1"/>
  <c r="U9" i="17" s="1"/>
  <c r="X169" i="18"/>
  <c r="X230" i="18" s="1"/>
  <c r="X108" i="18"/>
  <c r="X166" i="18"/>
  <c r="X227" i="18" s="1"/>
  <c r="X105" i="18"/>
  <c r="Y181" i="18"/>
  <c r="Y242" i="18" s="1"/>
  <c r="Y120" i="18"/>
  <c r="Z124" i="18"/>
  <c r="V6" i="17" s="1"/>
  <c r="V12" i="17" s="1"/>
  <c r="Y177" i="18"/>
  <c r="Y238" i="18" s="1"/>
  <c r="Y116" i="18"/>
  <c r="Y170" i="18"/>
  <c r="Y231" i="18" s="1"/>
  <c r="Y109" i="18"/>
  <c r="X170" i="18"/>
  <c r="X231" i="18" s="1"/>
  <c r="X109" i="18"/>
  <c r="X167" i="18"/>
  <c r="X228" i="18" s="1"/>
  <c r="X106" i="18"/>
  <c r="X107" i="18"/>
  <c r="X168" i="18"/>
  <c r="X229" i="18" s="1"/>
  <c r="Z226" i="18"/>
  <c r="Z246" i="18" s="1"/>
  <c r="V7" i="17" s="1"/>
  <c r="Z185" i="18"/>
  <c r="V4" i="17" s="1"/>
  <c r="X165" i="18"/>
  <c r="X104" i="18"/>
  <c r="X124" i="18" s="1"/>
  <c r="T6" i="17" s="1"/>
  <c r="T12" i="17" s="1"/>
  <c r="X63" i="18"/>
  <c r="T3" i="17" s="1"/>
  <c r="T9" i="17" s="1"/>
  <c r="Y107" i="18"/>
  <c r="Y168" i="18"/>
  <c r="Y229" i="18" s="1"/>
  <c r="Y166" i="18"/>
  <c r="Y227" i="18" s="1"/>
  <c r="Y105" i="18"/>
  <c r="Y167" i="18"/>
  <c r="Y228" i="18" s="1"/>
  <c r="Y106" i="18"/>
  <c r="Y169" i="18"/>
  <c r="Y230" i="18" s="1"/>
  <c r="Y108" i="18"/>
  <c r="V38" i="2"/>
  <c r="Y118" i="18"/>
  <c r="Y179" i="18"/>
  <c r="Y240" i="18" s="1"/>
  <c r="Y176" i="18"/>
  <c r="Y237" i="18" s="1"/>
  <c r="Y115" i="18"/>
  <c r="Y178" i="18"/>
  <c r="Y239" i="18" s="1"/>
  <c r="Y117" i="18"/>
  <c r="Y119" i="18"/>
  <c r="Y180" i="18"/>
  <c r="Y241" i="18" s="1"/>
  <c r="W170" i="20"/>
  <c r="W43" i="18" s="1"/>
  <c r="U28" i="2"/>
  <c r="W173" i="20" s="1"/>
  <c r="W44" i="18" s="1"/>
  <c r="U34" i="2"/>
  <c r="W182" i="20" s="1"/>
  <c r="W47" i="18" s="1"/>
  <c r="U32" i="2"/>
  <c r="W179" i="20" s="1"/>
  <c r="W46" i="18" s="1"/>
  <c r="U30" i="2"/>
  <c r="W176" i="20" s="1"/>
  <c r="W45" i="18" s="1"/>
  <c r="U36" i="2"/>
  <c r="W185" i="20" s="1"/>
  <c r="W48" i="18" s="1"/>
  <c r="T26" i="2"/>
  <c r="AC22" i="9"/>
  <c r="AD21" i="9"/>
  <c r="W170" i="18" l="1"/>
  <c r="W231" i="18" s="1"/>
  <c r="W109" i="18"/>
  <c r="V11" i="17"/>
  <c r="V10" i="17"/>
  <c r="X226" i="18"/>
  <c r="X246" i="18" s="1"/>
  <c r="T7" i="17" s="1"/>
  <c r="X185" i="18"/>
  <c r="T4" i="17" s="1"/>
  <c r="W107" i="18"/>
  <c r="W168" i="18"/>
  <c r="W229" i="18" s="1"/>
  <c r="V14" i="17"/>
  <c r="V13" i="17"/>
  <c r="W166" i="18"/>
  <c r="W227" i="18" s="1"/>
  <c r="W105" i="18"/>
  <c r="W165" i="18"/>
  <c r="W104" i="18"/>
  <c r="W63" i="18"/>
  <c r="S3" i="17" s="1"/>
  <c r="S9" i="17" s="1"/>
  <c r="Y124" i="18"/>
  <c r="U6" i="17" s="1"/>
  <c r="U12" i="17" s="1"/>
  <c r="W167" i="18"/>
  <c r="W228" i="18" s="1"/>
  <c r="W106" i="18"/>
  <c r="W169" i="18"/>
  <c r="W230" i="18" s="1"/>
  <c r="W108" i="18"/>
  <c r="Y226" i="18"/>
  <c r="Y246" i="18" s="1"/>
  <c r="U7" i="17" s="1"/>
  <c r="Y185" i="18"/>
  <c r="U4" i="17" s="1"/>
  <c r="U38" i="2"/>
  <c r="V170" i="20"/>
  <c r="V43" i="18" s="1"/>
  <c r="T28" i="2"/>
  <c r="V173" i="20" s="1"/>
  <c r="V44" i="18" s="1"/>
  <c r="T34" i="2"/>
  <c r="V182" i="20" s="1"/>
  <c r="V47" i="18" s="1"/>
  <c r="T32" i="2"/>
  <c r="V179" i="20" s="1"/>
  <c r="V46" i="18" s="1"/>
  <c r="T30" i="2"/>
  <c r="V176" i="20" s="1"/>
  <c r="V45" i="18" s="1"/>
  <c r="T36" i="2"/>
  <c r="V185" i="20" s="1"/>
  <c r="V48" i="18" s="1"/>
  <c r="S26" i="2"/>
  <c r="AD22" i="9"/>
  <c r="AE21" i="9"/>
  <c r="U10" i="17" l="1"/>
  <c r="U11" i="17"/>
  <c r="T10" i="17"/>
  <c r="T11" i="17"/>
  <c r="W124" i="18"/>
  <c r="S6" i="17" s="1"/>
  <c r="S12" i="17" s="1"/>
  <c r="V167" i="18"/>
  <c r="V228" i="18" s="1"/>
  <c r="V106" i="18"/>
  <c r="V107" i="18"/>
  <c r="V168" i="18"/>
  <c r="V229" i="18" s="1"/>
  <c r="V170" i="18"/>
  <c r="V231" i="18" s="1"/>
  <c r="V109" i="18"/>
  <c r="U14" i="17"/>
  <c r="U13" i="17"/>
  <c r="T14" i="17"/>
  <c r="T13" i="17"/>
  <c r="W226" i="18"/>
  <c r="W246" i="18" s="1"/>
  <c r="S7" i="17" s="1"/>
  <c r="W185" i="18"/>
  <c r="S4" i="17" s="1"/>
  <c r="V169" i="18"/>
  <c r="V230" i="18" s="1"/>
  <c r="V108" i="18"/>
  <c r="V166" i="18"/>
  <c r="V227" i="18" s="1"/>
  <c r="V105" i="18"/>
  <c r="V165" i="18"/>
  <c r="V104" i="18"/>
  <c r="V63" i="18"/>
  <c r="R3" i="17" s="1"/>
  <c r="R9" i="17" s="1"/>
  <c r="U170" i="20"/>
  <c r="S28" i="2"/>
  <c r="U173" i="20" s="1"/>
  <c r="S34" i="2"/>
  <c r="U182" i="20" s="1"/>
  <c r="S32" i="2"/>
  <c r="U179" i="20" s="1"/>
  <c r="S30" i="2"/>
  <c r="U176" i="20" s="1"/>
  <c r="S36" i="2"/>
  <c r="U185" i="20" s="1"/>
  <c r="R26" i="2"/>
  <c r="AE22" i="9"/>
  <c r="AF21" i="9"/>
  <c r="T38" i="2"/>
  <c r="V124" i="18" l="1"/>
  <c r="R6" i="17" s="1"/>
  <c r="R12" i="17" s="1"/>
  <c r="S14" i="17"/>
  <c r="S13" i="17"/>
  <c r="V226" i="18"/>
  <c r="V246" i="18" s="1"/>
  <c r="R7" i="17" s="1"/>
  <c r="V185" i="18"/>
  <c r="R4" i="17" s="1"/>
  <c r="U220" i="20"/>
  <c r="U57" i="18" s="1"/>
  <c r="U46" i="18"/>
  <c r="U226" i="20"/>
  <c r="U59" i="18" s="1"/>
  <c r="U48" i="18"/>
  <c r="U217" i="20"/>
  <c r="U56" i="18" s="1"/>
  <c r="U45" i="18"/>
  <c r="U223" i="20"/>
  <c r="U58" i="18" s="1"/>
  <c r="U47" i="18"/>
  <c r="U211" i="20"/>
  <c r="U54" i="18" s="1"/>
  <c r="U44" i="18"/>
  <c r="U214" i="20"/>
  <c r="U55" i="18" s="1"/>
  <c r="U43" i="18"/>
  <c r="S38" i="2"/>
  <c r="S11" i="17"/>
  <c r="S10" i="17"/>
  <c r="T170" i="20"/>
  <c r="R28" i="2"/>
  <c r="T173" i="20" s="1"/>
  <c r="R34" i="2"/>
  <c r="T182" i="20" s="1"/>
  <c r="R32" i="2"/>
  <c r="T179" i="20" s="1"/>
  <c r="R30" i="2"/>
  <c r="T176" i="20" s="1"/>
  <c r="R36" i="2"/>
  <c r="T185" i="20" s="1"/>
  <c r="Q26" i="2"/>
  <c r="AG21" i="9"/>
  <c r="AF22" i="9"/>
  <c r="T220" i="20" l="1"/>
  <c r="T57" i="18" s="1"/>
  <c r="T46" i="18"/>
  <c r="U107" i="18"/>
  <c r="U168" i="18"/>
  <c r="U229" i="18" s="1"/>
  <c r="T223" i="20"/>
  <c r="T58" i="18" s="1"/>
  <c r="T47" i="18"/>
  <c r="R11" i="17"/>
  <c r="R10" i="17"/>
  <c r="T217" i="20"/>
  <c r="T56" i="18" s="1"/>
  <c r="T45" i="18"/>
  <c r="U165" i="18"/>
  <c r="U104" i="18"/>
  <c r="U63" i="18"/>
  <c r="Q3" i="17" s="1"/>
  <c r="Q9" i="17" s="1"/>
  <c r="U170" i="18"/>
  <c r="U231" i="18" s="1"/>
  <c r="U109" i="18"/>
  <c r="U177" i="18"/>
  <c r="U238" i="18" s="1"/>
  <c r="U116" i="18"/>
  <c r="U181" i="18"/>
  <c r="U242" i="18" s="1"/>
  <c r="U120" i="18"/>
  <c r="U166" i="18"/>
  <c r="U227" i="18" s="1"/>
  <c r="U105" i="18"/>
  <c r="T211" i="20"/>
  <c r="T54" i="18" s="1"/>
  <c r="T44" i="18"/>
  <c r="U176" i="18"/>
  <c r="U237" i="18" s="1"/>
  <c r="U115" i="18"/>
  <c r="U118" i="18"/>
  <c r="U179" i="18"/>
  <c r="U240" i="18" s="1"/>
  <c r="T214" i="20"/>
  <c r="T55" i="18" s="1"/>
  <c r="T43" i="18"/>
  <c r="U169" i="18"/>
  <c r="U230" i="18" s="1"/>
  <c r="U108" i="18"/>
  <c r="R38" i="2"/>
  <c r="U119" i="18"/>
  <c r="U180" i="18"/>
  <c r="U241" i="18" s="1"/>
  <c r="R14" i="17"/>
  <c r="R13" i="17"/>
  <c r="U167" i="18"/>
  <c r="U228" i="18" s="1"/>
  <c r="U106" i="18"/>
  <c r="T226" i="20"/>
  <c r="T59" i="18" s="1"/>
  <c r="T48" i="18"/>
  <c r="U178" i="18"/>
  <c r="U239" i="18" s="1"/>
  <c r="U117" i="18"/>
  <c r="S170" i="20"/>
  <c r="Q28" i="2"/>
  <c r="S173" i="20" s="1"/>
  <c r="Q34" i="2"/>
  <c r="S182" i="20" s="1"/>
  <c r="Q32" i="2"/>
  <c r="S179" i="20" s="1"/>
  <c r="Q30" i="2"/>
  <c r="S176" i="20" s="1"/>
  <c r="Q36" i="2"/>
  <c r="S185" i="20" s="1"/>
  <c r="P26" i="2"/>
  <c r="AG22" i="9"/>
  <c r="AH21" i="9"/>
  <c r="T170" i="18" l="1"/>
  <c r="T231" i="18" s="1"/>
  <c r="T109" i="18"/>
  <c r="S226" i="20"/>
  <c r="S59" i="18" s="1"/>
  <c r="S48" i="18"/>
  <c r="S217" i="20"/>
  <c r="S56" i="18" s="1"/>
  <c r="S45" i="18"/>
  <c r="T176" i="18"/>
  <c r="T237" i="18" s="1"/>
  <c r="T115" i="18"/>
  <c r="S223" i="20"/>
  <c r="S58" i="18" s="1"/>
  <c r="S47" i="18"/>
  <c r="T165" i="18"/>
  <c r="T104" i="18"/>
  <c r="T63" i="18"/>
  <c r="P3" i="17" s="1"/>
  <c r="P9" i="17" s="1"/>
  <c r="T119" i="18"/>
  <c r="T180" i="18"/>
  <c r="T241" i="18" s="1"/>
  <c r="Q38" i="2"/>
  <c r="T167" i="18"/>
  <c r="T228" i="18" s="1"/>
  <c r="T106" i="18"/>
  <c r="T107" i="18"/>
  <c r="T168" i="18"/>
  <c r="T229" i="18" s="1"/>
  <c r="T181" i="18"/>
  <c r="T242" i="18" s="1"/>
  <c r="T120" i="18"/>
  <c r="T166" i="18"/>
  <c r="T227" i="18" s="1"/>
  <c r="T105" i="18"/>
  <c r="S220" i="20"/>
  <c r="S57" i="18" s="1"/>
  <c r="S46" i="18"/>
  <c r="T169" i="18"/>
  <c r="T230" i="18" s="1"/>
  <c r="T108" i="18"/>
  <c r="S211" i="20"/>
  <c r="S54" i="18" s="1"/>
  <c r="S44" i="18"/>
  <c r="T177" i="18"/>
  <c r="T238" i="18" s="1"/>
  <c r="T116" i="18"/>
  <c r="S214" i="20"/>
  <c r="S55" i="18" s="1"/>
  <c r="S43" i="18"/>
  <c r="U124" i="18"/>
  <c r="Q6" i="17" s="1"/>
  <c r="Q12" i="17" s="1"/>
  <c r="U226" i="18"/>
  <c r="U246" i="18" s="1"/>
  <c r="Q7" i="17" s="1"/>
  <c r="U185" i="18"/>
  <c r="Q4" i="17" s="1"/>
  <c r="T178" i="18"/>
  <c r="T239" i="18" s="1"/>
  <c r="T117" i="18"/>
  <c r="T118" i="18"/>
  <c r="T179" i="18"/>
  <c r="T240" i="18" s="1"/>
  <c r="R170" i="20"/>
  <c r="P32" i="2"/>
  <c r="R179" i="20" s="1"/>
  <c r="P30" i="2"/>
  <c r="R176" i="20" s="1"/>
  <c r="P36" i="2"/>
  <c r="R185" i="20" s="1"/>
  <c r="O26" i="2"/>
  <c r="P28" i="2"/>
  <c r="R173" i="20" s="1"/>
  <c r="P34" i="2"/>
  <c r="R182" i="20" s="1"/>
  <c r="AH22" i="9"/>
  <c r="AI21" i="9"/>
  <c r="Q11" i="17" l="1"/>
  <c r="Q10" i="17"/>
  <c r="S178" i="18"/>
  <c r="S239" i="18" s="1"/>
  <c r="S117" i="18"/>
  <c r="R211" i="20"/>
  <c r="R54" i="18" s="1"/>
  <c r="R44" i="18"/>
  <c r="S167" i="18"/>
  <c r="S228" i="18" s="1"/>
  <c r="S106" i="18"/>
  <c r="S176" i="18"/>
  <c r="S237" i="18" s="1"/>
  <c r="S115" i="18"/>
  <c r="R217" i="20"/>
  <c r="R56" i="18" s="1"/>
  <c r="R45" i="18"/>
  <c r="T124" i="18"/>
  <c r="P6" i="17" s="1"/>
  <c r="P12" i="17" s="1"/>
  <c r="S107" i="18"/>
  <c r="S168" i="18"/>
  <c r="S229" i="18" s="1"/>
  <c r="R223" i="20"/>
  <c r="R58" i="18" s="1"/>
  <c r="R47" i="18"/>
  <c r="S166" i="18"/>
  <c r="S227" i="18" s="1"/>
  <c r="S105" i="18"/>
  <c r="R226" i="20"/>
  <c r="R59" i="18" s="1"/>
  <c r="R48" i="18"/>
  <c r="Q14" i="17"/>
  <c r="Q13" i="17"/>
  <c r="S170" i="18"/>
  <c r="S231" i="18" s="1"/>
  <c r="S109" i="18"/>
  <c r="R220" i="20"/>
  <c r="R57" i="18" s="1"/>
  <c r="R46" i="18"/>
  <c r="T185" i="18"/>
  <c r="P4" i="17" s="1"/>
  <c r="T226" i="18"/>
  <c r="T246" i="18" s="1"/>
  <c r="P7" i="17" s="1"/>
  <c r="S181" i="18"/>
  <c r="S242" i="18" s="1"/>
  <c r="S120" i="18"/>
  <c r="R214" i="20"/>
  <c r="R55" i="18" s="1"/>
  <c r="R43" i="18"/>
  <c r="S165" i="18"/>
  <c r="S104" i="18"/>
  <c r="S63" i="18"/>
  <c r="O3" i="17" s="1"/>
  <c r="O9" i="17" s="1"/>
  <c r="S169" i="18"/>
  <c r="S230" i="18" s="1"/>
  <c r="S108" i="18"/>
  <c r="P38" i="2"/>
  <c r="S177" i="18"/>
  <c r="S238" i="18" s="1"/>
  <c r="S116" i="18"/>
  <c r="S118" i="18"/>
  <c r="S179" i="18"/>
  <c r="S240" i="18" s="1"/>
  <c r="S119" i="18"/>
  <c r="S180" i="18"/>
  <c r="S241" i="18" s="1"/>
  <c r="Q170" i="20"/>
  <c r="O32" i="2"/>
  <c r="Q179" i="20" s="1"/>
  <c r="O30" i="2"/>
  <c r="Q176" i="20" s="1"/>
  <c r="O36" i="2"/>
  <c r="Q185" i="20" s="1"/>
  <c r="N26" i="2"/>
  <c r="O28" i="2"/>
  <c r="Q173" i="20" s="1"/>
  <c r="O34" i="2"/>
  <c r="Q182" i="20" s="1"/>
  <c r="AI22" i="9"/>
  <c r="AJ21" i="9"/>
  <c r="S124" i="18" l="1"/>
  <c r="O6" i="17" s="1"/>
  <c r="O12" i="17" s="1"/>
  <c r="R177" i="18"/>
  <c r="R238" i="18" s="1"/>
  <c r="R116" i="18"/>
  <c r="Q214" i="20"/>
  <c r="Q55" i="18" s="1"/>
  <c r="Q43" i="18"/>
  <c r="O38" i="2"/>
  <c r="P14" i="17"/>
  <c r="P13" i="17"/>
  <c r="R170" i="18"/>
  <c r="R231" i="18" s="1"/>
  <c r="R109" i="18"/>
  <c r="R176" i="18"/>
  <c r="R237" i="18" s="1"/>
  <c r="R115" i="18"/>
  <c r="P11" i="17"/>
  <c r="P10" i="17"/>
  <c r="Q211" i="20"/>
  <c r="Q54" i="18" s="1"/>
  <c r="Q44" i="18"/>
  <c r="Q217" i="20"/>
  <c r="Q56" i="18" s="1"/>
  <c r="Q45" i="18"/>
  <c r="Q220" i="20"/>
  <c r="Q57" i="18" s="1"/>
  <c r="Q46" i="18"/>
  <c r="R166" i="18"/>
  <c r="R227" i="18" s="1"/>
  <c r="R105" i="18"/>
  <c r="Q223" i="20"/>
  <c r="Q58" i="18" s="1"/>
  <c r="Q47" i="18"/>
  <c r="R181" i="18"/>
  <c r="R242" i="18" s="1"/>
  <c r="R120" i="18"/>
  <c r="R167" i="18"/>
  <c r="R228" i="18" s="1"/>
  <c r="R106" i="18"/>
  <c r="R107" i="18"/>
  <c r="R168" i="18"/>
  <c r="R229" i="18" s="1"/>
  <c r="R178" i="18"/>
  <c r="R239" i="18" s="1"/>
  <c r="R117" i="18"/>
  <c r="S226" i="18"/>
  <c r="S246" i="18" s="1"/>
  <c r="O7" i="17" s="1"/>
  <c r="S185" i="18"/>
  <c r="O4" i="17" s="1"/>
  <c r="R118" i="18"/>
  <c r="R179" i="18"/>
  <c r="R240" i="18" s="1"/>
  <c r="R119" i="18"/>
  <c r="R180" i="18"/>
  <c r="R241" i="18" s="1"/>
  <c r="Q226" i="20"/>
  <c r="Q59" i="18" s="1"/>
  <c r="Q48" i="18"/>
  <c r="R165" i="18"/>
  <c r="R104" i="18"/>
  <c r="R63" i="18"/>
  <c r="N3" i="17" s="1"/>
  <c r="N9" i="17" s="1"/>
  <c r="R169" i="18"/>
  <c r="R230" i="18" s="1"/>
  <c r="R108" i="18"/>
  <c r="P170" i="20"/>
  <c r="P43" i="18" s="1"/>
  <c r="N30" i="2"/>
  <c r="P176" i="20" s="1"/>
  <c r="P45" i="18" s="1"/>
  <c r="N36" i="2"/>
  <c r="P185" i="20" s="1"/>
  <c r="P48" i="18" s="1"/>
  <c r="M26" i="2"/>
  <c r="N28" i="2"/>
  <c r="P173" i="20" s="1"/>
  <c r="P44" i="18" s="1"/>
  <c r="N34" i="2"/>
  <c r="P182" i="20" s="1"/>
  <c r="P47" i="18" s="1"/>
  <c r="N32" i="2"/>
  <c r="P179" i="20" s="1"/>
  <c r="P46" i="18" s="1"/>
  <c r="AK21" i="9"/>
  <c r="AJ22" i="9"/>
  <c r="R226" i="18" l="1"/>
  <c r="R185" i="18"/>
  <c r="N4" i="17" s="1"/>
  <c r="Q178" i="18"/>
  <c r="Q239" i="18" s="1"/>
  <c r="Q117" i="18"/>
  <c r="P167" i="18"/>
  <c r="P228" i="18" s="1"/>
  <c r="P106" i="18"/>
  <c r="O14" i="17"/>
  <c r="O13" i="17"/>
  <c r="Q170" i="18"/>
  <c r="Q231" i="18" s="1"/>
  <c r="Q109" i="18"/>
  <c r="Q169" i="18"/>
  <c r="Q230" i="18" s="1"/>
  <c r="Q108" i="18"/>
  <c r="Q119" i="18"/>
  <c r="Q180" i="18"/>
  <c r="Q241" i="18" s="1"/>
  <c r="Q165" i="18"/>
  <c r="Q104" i="18"/>
  <c r="Q124" i="18" s="1"/>
  <c r="M6" i="17" s="1"/>
  <c r="M12" i="17" s="1"/>
  <c r="Q63" i="18"/>
  <c r="M3" i="17" s="1"/>
  <c r="M9" i="17" s="1"/>
  <c r="Q107" i="18"/>
  <c r="Q168" i="18"/>
  <c r="Q229" i="18" s="1"/>
  <c r="R246" i="18"/>
  <c r="N7" i="17" s="1"/>
  <c r="P170" i="18"/>
  <c r="P231" i="18" s="1"/>
  <c r="P109" i="18"/>
  <c r="Q166" i="18"/>
  <c r="Q227" i="18" s="1"/>
  <c r="Q105" i="18"/>
  <c r="Q181" i="18"/>
  <c r="Q242" i="18" s="1"/>
  <c r="Q120" i="18"/>
  <c r="Q176" i="18"/>
  <c r="Q237" i="18" s="1"/>
  <c r="Q115" i="18"/>
  <c r="P165" i="18"/>
  <c r="P104" i="18"/>
  <c r="P124" i="18" s="1"/>
  <c r="L6" i="17" s="1"/>
  <c r="L12" i="17" s="1"/>
  <c r="P63" i="18"/>
  <c r="L3" i="17" s="1"/>
  <c r="L9" i="17" s="1"/>
  <c r="N38" i="2"/>
  <c r="P107" i="18"/>
  <c r="P168" i="18"/>
  <c r="P229" i="18" s="1"/>
  <c r="Q177" i="18"/>
  <c r="Q238" i="18" s="1"/>
  <c r="Q116" i="18"/>
  <c r="P169" i="18"/>
  <c r="P230" i="18" s="1"/>
  <c r="P108" i="18"/>
  <c r="Q118" i="18"/>
  <c r="Q179" i="18"/>
  <c r="Q240" i="18" s="1"/>
  <c r="P166" i="18"/>
  <c r="P227" i="18" s="1"/>
  <c r="P105" i="18"/>
  <c r="R124" i="18"/>
  <c r="N6" i="17" s="1"/>
  <c r="N12" i="17" s="1"/>
  <c r="O11" i="17"/>
  <c r="O10" i="17"/>
  <c r="Q167" i="18"/>
  <c r="Q228" i="18" s="1"/>
  <c r="Q106" i="18"/>
  <c r="O170" i="20"/>
  <c r="O43" i="18" s="1"/>
  <c r="M28" i="2"/>
  <c r="O173" i="20" s="1"/>
  <c r="O44" i="18" s="1"/>
  <c r="M34" i="2"/>
  <c r="O182" i="20" s="1"/>
  <c r="O47" i="18" s="1"/>
  <c r="M32" i="2"/>
  <c r="O179" i="20" s="1"/>
  <c r="O46" i="18" s="1"/>
  <c r="M30" i="2"/>
  <c r="O176" i="20" s="1"/>
  <c r="O45" i="18" s="1"/>
  <c r="M36" i="2"/>
  <c r="O185" i="20" s="1"/>
  <c r="O48" i="18" s="1"/>
  <c r="L26" i="2"/>
  <c r="M38" i="2"/>
  <c r="AK22" i="9"/>
  <c r="AL21" i="9"/>
  <c r="Q226" i="18" l="1"/>
  <c r="Q246" i="18" s="1"/>
  <c r="M7" i="17" s="1"/>
  <c r="Q185" i="18"/>
  <c r="M4" i="17" s="1"/>
  <c r="P226" i="18"/>
  <c r="P246" i="18" s="1"/>
  <c r="L7" i="17" s="1"/>
  <c r="P185" i="18"/>
  <c r="L4" i="17" s="1"/>
  <c r="O165" i="18"/>
  <c r="O104" i="18"/>
  <c r="O63" i="18"/>
  <c r="K3" i="17" s="1"/>
  <c r="K9" i="17" s="1"/>
  <c r="O170" i="18"/>
  <c r="O231" i="18" s="1"/>
  <c r="O109" i="18"/>
  <c r="O167" i="18"/>
  <c r="O228" i="18" s="1"/>
  <c r="O106" i="18"/>
  <c r="N13" i="17"/>
  <c r="N14" i="17"/>
  <c r="O107" i="18"/>
  <c r="O168" i="18"/>
  <c r="O229" i="18" s="1"/>
  <c r="N10" i="17"/>
  <c r="N11" i="17"/>
  <c r="O169" i="18"/>
  <c r="O230" i="18" s="1"/>
  <c r="O108" i="18"/>
  <c r="O166" i="18"/>
  <c r="O227" i="18" s="1"/>
  <c r="O105" i="18"/>
  <c r="N170" i="20"/>
  <c r="N43" i="18" s="1"/>
  <c r="L28" i="2"/>
  <c r="N173" i="20" s="1"/>
  <c r="N44" i="18" s="1"/>
  <c r="L34" i="2"/>
  <c r="N182" i="20" s="1"/>
  <c r="N47" i="18" s="1"/>
  <c r="L32" i="2"/>
  <c r="N179" i="20" s="1"/>
  <c r="N46" i="18" s="1"/>
  <c r="L30" i="2"/>
  <c r="N176" i="20" s="1"/>
  <c r="N45" i="18" s="1"/>
  <c r="L36" i="2"/>
  <c r="N185" i="20" s="1"/>
  <c r="N48" i="18" s="1"/>
  <c r="K26" i="2"/>
  <c r="AL22" i="9"/>
  <c r="AM21" i="9"/>
  <c r="O124" i="18" l="1"/>
  <c r="K6" i="17" s="1"/>
  <c r="K12" i="17" s="1"/>
  <c r="N169" i="18"/>
  <c r="N230" i="18" s="1"/>
  <c r="N108" i="18"/>
  <c r="N166" i="18"/>
  <c r="N227" i="18" s="1"/>
  <c r="N105" i="18"/>
  <c r="L38" i="2"/>
  <c r="O226" i="18"/>
  <c r="O185" i="18"/>
  <c r="K4" i="17" s="1"/>
  <c r="L11" i="17"/>
  <c r="L10" i="17"/>
  <c r="L14" i="17"/>
  <c r="L13" i="17"/>
  <c r="N167" i="18"/>
  <c r="N228" i="18" s="1"/>
  <c r="N106" i="18"/>
  <c r="M10" i="17"/>
  <c r="M11" i="17"/>
  <c r="N165" i="18"/>
  <c r="N104" i="18"/>
  <c r="N63" i="18"/>
  <c r="J3" i="17" s="1"/>
  <c r="J9" i="17" s="1"/>
  <c r="N170" i="18"/>
  <c r="N231" i="18" s="1"/>
  <c r="N109" i="18"/>
  <c r="O246" i="18"/>
  <c r="K7" i="17" s="1"/>
  <c r="N107" i="18"/>
  <c r="N168" i="18"/>
  <c r="N229" i="18" s="1"/>
  <c r="M14" i="17"/>
  <c r="M13" i="17"/>
  <c r="M170" i="20"/>
  <c r="K28" i="2"/>
  <c r="M173" i="20" s="1"/>
  <c r="K34" i="2"/>
  <c r="M182" i="20" s="1"/>
  <c r="K32" i="2"/>
  <c r="M179" i="20" s="1"/>
  <c r="K30" i="2"/>
  <c r="M176" i="20" s="1"/>
  <c r="K36" i="2"/>
  <c r="M185" i="20" s="1"/>
  <c r="J26" i="2"/>
  <c r="AM22" i="9"/>
  <c r="AN21" i="9"/>
  <c r="K14" i="17" l="1"/>
  <c r="K13" i="17"/>
  <c r="M226" i="20"/>
  <c r="M59" i="18" s="1"/>
  <c r="M48" i="18"/>
  <c r="M217" i="20"/>
  <c r="M56" i="18" s="1"/>
  <c r="M45" i="18"/>
  <c r="N226" i="18"/>
  <c r="N246" i="18" s="1"/>
  <c r="J7" i="17" s="1"/>
  <c r="N185" i="18"/>
  <c r="J4" i="17" s="1"/>
  <c r="K11" i="17"/>
  <c r="K10" i="17"/>
  <c r="M220" i="20"/>
  <c r="M57" i="18" s="1"/>
  <c r="M46" i="18"/>
  <c r="M223" i="20"/>
  <c r="M58" i="18" s="1"/>
  <c r="M47" i="18"/>
  <c r="M211" i="20"/>
  <c r="M54" i="18" s="1"/>
  <c r="M44" i="18"/>
  <c r="M214" i="20"/>
  <c r="M55" i="18" s="1"/>
  <c r="M43" i="18"/>
  <c r="K38" i="2"/>
  <c r="N124" i="18"/>
  <c r="J6" i="17" s="1"/>
  <c r="J12" i="17" s="1"/>
  <c r="L170" i="20"/>
  <c r="J28" i="2"/>
  <c r="L173" i="20" s="1"/>
  <c r="J34" i="2"/>
  <c r="L182" i="20" s="1"/>
  <c r="J32" i="2"/>
  <c r="L179" i="20" s="1"/>
  <c r="J30" i="2"/>
  <c r="L176" i="20" s="1"/>
  <c r="J36" i="2"/>
  <c r="L185" i="20" s="1"/>
  <c r="I26" i="2"/>
  <c r="AO21" i="9"/>
  <c r="AN22" i="9"/>
  <c r="J14" i="17" l="1"/>
  <c r="J13" i="17"/>
  <c r="L223" i="20"/>
  <c r="L58" i="18" s="1"/>
  <c r="L47" i="18"/>
  <c r="M176" i="18"/>
  <c r="M237" i="18" s="1"/>
  <c r="M115" i="18"/>
  <c r="M119" i="18"/>
  <c r="M180" i="18"/>
  <c r="M241" i="18" s="1"/>
  <c r="J38" i="2"/>
  <c r="M178" i="18"/>
  <c r="M239" i="18" s="1"/>
  <c r="M117" i="18"/>
  <c r="M118" i="18"/>
  <c r="M179" i="18"/>
  <c r="M240" i="18" s="1"/>
  <c r="M170" i="18"/>
  <c r="M231" i="18" s="1"/>
  <c r="M109" i="18"/>
  <c r="L226" i="20"/>
  <c r="L59" i="18" s="1"/>
  <c r="L48" i="18"/>
  <c r="M165" i="18"/>
  <c r="M104" i="18"/>
  <c r="M63" i="18"/>
  <c r="I3" i="17" s="1"/>
  <c r="I9" i="17" s="1"/>
  <c r="M181" i="18"/>
  <c r="M242" i="18" s="1"/>
  <c r="M120" i="18"/>
  <c r="L217" i="20"/>
  <c r="L56" i="18" s="1"/>
  <c r="L45" i="18"/>
  <c r="L211" i="20"/>
  <c r="L54" i="18" s="1"/>
  <c r="L44" i="18"/>
  <c r="M169" i="18"/>
  <c r="M230" i="18" s="1"/>
  <c r="M108" i="18"/>
  <c r="L214" i="20"/>
  <c r="L55" i="18" s="1"/>
  <c r="L43" i="18"/>
  <c r="M167" i="18"/>
  <c r="M228" i="18" s="1"/>
  <c r="M106" i="18"/>
  <c r="M107" i="18"/>
  <c r="M168" i="18"/>
  <c r="M229" i="18" s="1"/>
  <c r="M177" i="18"/>
  <c r="M238" i="18" s="1"/>
  <c r="M116" i="18"/>
  <c r="L220" i="20"/>
  <c r="L57" i="18" s="1"/>
  <c r="L46" i="18"/>
  <c r="M166" i="18"/>
  <c r="M227" i="18" s="1"/>
  <c r="M105" i="18"/>
  <c r="J11" i="17"/>
  <c r="J10" i="17"/>
  <c r="K170" i="20"/>
  <c r="K43" i="18" s="1"/>
  <c r="I28" i="2"/>
  <c r="K173" i="20" s="1"/>
  <c r="K44" i="18" s="1"/>
  <c r="I34" i="2"/>
  <c r="K182" i="20" s="1"/>
  <c r="K47" i="18" s="1"/>
  <c r="I32" i="2"/>
  <c r="K179" i="20" s="1"/>
  <c r="K46" i="18" s="1"/>
  <c r="I30" i="2"/>
  <c r="K176" i="20" s="1"/>
  <c r="K45" i="18" s="1"/>
  <c r="I36" i="2"/>
  <c r="K185" i="20" s="1"/>
  <c r="K48" i="18" s="1"/>
  <c r="H26" i="2"/>
  <c r="AO22" i="9"/>
  <c r="AP21" i="9"/>
  <c r="K170" i="18" l="1"/>
  <c r="K231" i="18" s="1"/>
  <c r="K109" i="18"/>
  <c r="L167" i="18"/>
  <c r="L228" i="18" s="1"/>
  <c r="L106" i="18"/>
  <c r="L181" i="18"/>
  <c r="L242" i="18" s="1"/>
  <c r="L120" i="18"/>
  <c r="K167" i="18"/>
  <c r="K228" i="18" s="1"/>
  <c r="K106" i="18"/>
  <c r="L178" i="18"/>
  <c r="L239" i="18" s="1"/>
  <c r="L117" i="18"/>
  <c r="K107" i="18"/>
  <c r="K168" i="18"/>
  <c r="K229" i="18" s="1"/>
  <c r="L165" i="18"/>
  <c r="L104" i="18"/>
  <c r="L63" i="18"/>
  <c r="H3" i="17" s="1"/>
  <c r="H9" i="17" s="1"/>
  <c r="L118" i="18"/>
  <c r="L179" i="18"/>
  <c r="L240" i="18" s="1"/>
  <c r="L107" i="18"/>
  <c r="L168" i="18"/>
  <c r="L229" i="18" s="1"/>
  <c r="K169" i="18"/>
  <c r="K230" i="18" s="1"/>
  <c r="K108" i="18"/>
  <c r="L177" i="18"/>
  <c r="L238" i="18" s="1"/>
  <c r="L116" i="18"/>
  <c r="K166" i="18"/>
  <c r="K227" i="18" s="1"/>
  <c r="K105" i="18"/>
  <c r="L169" i="18"/>
  <c r="L230" i="18" s="1"/>
  <c r="L108" i="18"/>
  <c r="K165" i="18"/>
  <c r="K104" i="18"/>
  <c r="K63" i="18"/>
  <c r="G3" i="17" s="1"/>
  <c r="G9" i="17" s="1"/>
  <c r="M124" i="18"/>
  <c r="I6" i="17" s="1"/>
  <c r="I12" i="17" s="1"/>
  <c r="L119" i="18"/>
  <c r="L180" i="18"/>
  <c r="L241" i="18" s="1"/>
  <c r="I38" i="2"/>
  <c r="L166" i="18"/>
  <c r="L227" i="18" s="1"/>
  <c r="L105" i="18"/>
  <c r="M226" i="18"/>
  <c r="M246" i="18" s="1"/>
  <c r="I7" i="17" s="1"/>
  <c r="M185" i="18"/>
  <c r="I4" i="17" s="1"/>
  <c r="L176" i="18"/>
  <c r="L237" i="18" s="1"/>
  <c r="L115" i="18"/>
  <c r="L170" i="18"/>
  <c r="L231" i="18" s="1"/>
  <c r="L109" i="18"/>
  <c r="J170" i="20"/>
  <c r="H32" i="2"/>
  <c r="J179" i="20" s="1"/>
  <c r="H30" i="2"/>
  <c r="J176" i="20" s="1"/>
  <c r="H36" i="2"/>
  <c r="J185" i="20" s="1"/>
  <c r="H28" i="2"/>
  <c r="J173" i="20" s="1"/>
  <c r="H34" i="2"/>
  <c r="J182" i="20" s="1"/>
  <c r="G26" i="2"/>
  <c r="AP22" i="9"/>
  <c r="AQ21" i="9"/>
  <c r="J223" i="20" l="1"/>
  <c r="J58" i="18" s="1"/>
  <c r="J47" i="18"/>
  <c r="J226" i="20"/>
  <c r="J59" i="18" s="1"/>
  <c r="J48" i="18"/>
  <c r="K226" i="18"/>
  <c r="K185" i="18"/>
  <c r="G4" i="17" s="1"/>
  <c r="K246" i="18"/>
  <c r="G7" i="17" s="1"/>
  <c r="J217" i="20"/>
  <c r="J56" i="18" s="1"/>
  <c r="J45" i="18"/>
  <c r="K124" i="18"/>
  <c r="G6" i="17" s="1"/>
  <c r="G12" i="17" s="1"/>
  <c r="L226" i="18"/>
  <c r="L246" i="18" s="1"/>
  <c r="H7" i="17" s="1"/>
  <c r="L185" i="18"/>
  <c r="H4" i="17" s="1"/>
  <c r="J214" i="20"/>
  <c r="J55" i="18" s="1"/>
  <c r="J43" i="18"/>
  <c r="H38" i="2"/>
  <c r="J211" i="20"/>
  <c r="J54" i="18" s="1"/>
  <c r="J44" i="18"/>
  <c r="I10" i="17"/>
  <c r="I11" i="17"/>
  <c r="L124" i="18"/>
  <c r="H6" i="17" s="1"/>
  <c r="H12" i="17" s="1"/>
  <c r="I14" i="17"/>
  <c r="I13" i="17"/>
  <c r="J220" i="20"/>
  <c r="J57" i="18" s="1"/>
  <c r="J46" i="18"/>
  <c r="AQ22" i="9"/>
  <c r="AR21" i="9"/>
  <c r="I170" i="20"/>
  <c r="I43" i="18" s="1"/>
  <c r="G28" i="2"/>
  <c r="I173" i="20" s="1"/>
  <c r="I44" i="18" s="1"/>
  <c r="G34" i="2"/>
  <c r="I182" i="20" s="1"/>
  <c r="I47" i="18" s="1"/>
  <c r="F26" i="2"/>
  <c r="G32" i="2"/>
  <c r="I179" i="20" s="1"/>
  <c r="I46" i="18" s="1"/>
  <c r="G30" i="2"/>
  <c r="I176" i="20" s="1"/>
  <c r="I45" i="18" s="1"/>
  <c r="G36" i="2"/>
  <c r="I185" i="20" s="1"/>
  <c r="I48" i="18" s="1"/>
  <c r="J178" i="18" l="1"/>
  <c r="J239" i="18" s="1"/>
  <c r="J117" i="18"/>
  <c r="I167" i="18"/>
  <c r="I228" i="18" s="1"/>
  <c r="I106" i="18"/>
  <c r="J107" i="18"/>
  <c r="J168" i="18"/>
  <c r="J229" i="18" s="1"/>
  <c r="I107" i="18"/>
  <c r="I168" i="18"/>
  <c r="I229" i="18" s="1"/>
  <c r="J118" i="18"/>
  <c r="J179" i="18"/>
  <c r="J240" i="18" s="1"/>
  <c r="G11" i="17"/>
  <c r="G10" i="17"/>
  <c r="J176" i="18"/>
  <c r="J237" i="18" s="1"/>
  <c r="J115" i="18"/>
  <c r="G14" i="17"/>
  <c r="G13" i="17"/>
  <c r="J165" i="18"/>
  <c r="J104" i="18"/>
  <c r="J63" i="18"/>
  <c r="F3" i="17" s="1"/>
  <c r="F9" i="17" s="1"/>
  <c r="I169" i="18"/>
  <c r="I230" i="18" s="1"/>
  <c r="I108" i="18"/>
  <c r="J177" i="18"/>
  <c r="J238" i="18" s="1"/>
  <c r="J116" i="18"/>
  <c r="I166" i="18"/>
  <c r="I227" i="18" s="1"/>
  <c r="I105" i="18"/>
  <c r="H11" i="17"/>
  <c r="H10" i="17"/>
  <c r="J170" i="18"/>
  <c r="J231" i="18" s="1"/>
  <c r="J109" i="18"/>
  <c r="I165" i="18"/>
  <c r="I104" i="18"/>
  <c r="I63" i="18"/>
  <c r="E3" i="17" s="1"/>
  <c r="E9" i="17" s="1"/>
  <c r="H14" i="17"/>
  <c r="H13" i="17"/>
  <c r="J181" i="18"/>
  <c r="J242" i="18" s="1"/>
  <c r="J120" i="18"/>
  <c r="J169" i="18"/>
  <c r="J230" i="18" s="1"/>
  <c r="J108" i="18"/>
  <c r="I170" i="18"/>
  <c r="I231" i="18" s="1"/>
  <c r="I109" i="18"/>
  <c r="J166" i="18"/>
  <c r="J227" i="18" s="1"/>
  <c r="J105" i="18"/>
  <c r="J167" i="18"/>
  <c r="J228" i="18" s="1"/>
  <c r="J106" i="18"/>
  <c r="J119" i="18"/>
  <c r="J180" i="18"/>
  <c r="J241" i="18" s="1"/>
  <c r="H170" i="20"/>
  <c r="H43" i="18" s="1"/>
  <c r="F32" i="2"/>
  <c r="H179" i="20" s="1"/>
  <c r="H46" i="18" s="1"/>
  <c r="F30" i="2"/>
  <c r="H176" i="20" s="1"/>
  <c r="H45" i="18" s="1"/>
  <c r="F36" i="2"/>
  <c r="H185" i="20" s="1"/>
  <c r="H48" i="18" s="1"/>
  <c r="E26" i="2"/>
  <c r="F28" i="2"/>
  <c r="H173" i="20" s="1"/>
  <c r="H44" i="18" s="1"/>
  <c r="F34" i="2"/>
  <c r="H182" i="20" s="1"/>
  <c r="H47" i="18" s="1"/>
  <c r="G38" i="2"/>
  <c r="AS21" i="9"/>
  <c r="AR22" i="9"/>
  <c r="H165" i="18" l="1"/>
  <c r="H104" i="18"/>
  <c r="H63" i="18"/>
  <c r="D3" i="17" s="1"/>
  <c r="D9" i="17" s="1"/>
  <c r="H169" i="18"/>
  <c r="H230" i="18" s="1"/>
  <c r="H108" i="18"/>
  <c r="I226" i="18"/>
  <c r="I246" i="18" s="1"/>
  <c r="E7" i="17" s="1"/>
  <c r="I185" i="18"/>
  <c r="E4" i="17" s="1"/>
  <c r="H166" i="18"/>
  <c r="H227" i="18" s="1"/>
  <c r="H105" i="18"/>
  <c r="H107" i="18"/>
  <c r="H168" i="18"/>
  <c r="H229" i="18" s="1"/>
  <c r="I124" i="18"/>
  <c r="E6" i="17" s="1"/>
  <c r="E12" i="17" s="1"/>
  <c r="H170" i="18"/>
  <c r="H231" i="18" s="1"/>
  <c r="H109" i="18"/>
  <c r="J124" i="18"/>
  <c r="F6" i="17" s="1"/>
  <c r="F12" i="17" s="1"/>
  <c r="H167" i="18"/>
  <c r="H228" i="18" s="1"/>
  <c r="H106" i="18"/>
  <c r="J226" i="18"/>
  <c r="J246" i="18" s="1"/>
  <c r="F7" i="17" s="1"/>
  <c r="J185" i="18"/>
  <c r="F4" i="17" s="1"/>
  <c r="F38" i="2"/>
  <c r="G170" i="20"/>
  <c r="G43" i="18" s="1"/>
  <c r="E34" i="2"/>
  <c r="G182" i="20" s="1"/>
  <c r="G47" i="18" s="1"/>
  <c r="E30" i="2"/>
  <c r="G176" i="20" s="1"/>
  <c r="G45" i="18" s="1"/>
  <c r="E32" i="2"/>
  <c r="G179" i="20" s="1"/>
  <c r="G46" i="18" s="1"/>
  <c r="E36" i="2"/>
  <c r="G185" i="20" s="1"/>
  <c r="G48" i="18" s="1"/>
  <c r="E28" i="2"/>
  <c r="G173" i="20" s="1"/>
  <c r="G44" i="18" s="1"/>
  <c r="AS22" i="9"/>
  <c r="AT21" i="9"/>
  <c r="G165" i="18" l="1"/>
  <c r="G104" i="18"/>
  <c r="G63" i="18"/>
  <c r="C3" i="17" s="1"/>
  <c r="C9" i="17" s="1"/>
  <c r="E38" i="2"/>
  <c r="G167" i="18"/>
  <c r="G228" i="18" s="1"/>
  <c r="G106" i="18"/>
  <c r="E10" i="17"/>
  <c r="E11" i="17"/>
  <c r="H124" i="18"/>
  <c r="D6" i="17" s="1"/>
  <c r="D12" i="17" s="1"/>
  <c r="G169" i="18"/>
  <c r="G230" i="18" s="1"/>
  <c r="G108" i="18"/>
  <c r="E14" i="17"/>
  <c r="E13" i="17"/>
  <c r="F13" i="17"/>
  <c r="F14" i="17"/>
  <c r="F11" i="17"/>
  <c r="F10" i="17"/>
  <c r="G166" i="18"/>
  <c r="G227" i="18" s="1"/>
  <c r="G105" i="18"/>
  <c r="G170" i="18"/>
  <c r="G231" i="18" s="1"/>
  <c r="G109" i="18"/>
  <c r="G107" i="18"/>
  <c r="G168" i="18"/>
  <c r="G229" i="18" s="1"/>
  <c r="H246" i="18"/>
  <c r="D7" i="17" s="1"/>
  <c r="H185" i="18"/>
  <c r="D4" i="17" s="1"/>
  <c r="H226" i="18"/>
  <c r="AT22" i="9"/>
  <c r="AU21" i="9"/>
  <c r="AU22" i="9" s="1"/>
  <c r="D14" i="17" l="1"/>
  <c r="D13" i="17"/>
  <c r="G124" i="18"/>
  <c r="C6" i="17" s="1"/>
  <c r="C12" i="17" s="1"/>
  <c r="D11" i="17"/>
  <c r="D10" i="17"/>
  <c r="G226" i="18"/>
  <c r="G246" i="18" s="1"/>
  <c r="C7" i="17" s="1"/>
  <c r="G185" i="18"/>
  <c r="C4" i="17" s="1"/>
  <c r="C14" i="17" l="1"/>
  <c r="C13" i="17"/>
  <c r="C11" i="17"/>
  <c r="C10" i="1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A7" authorId="0" shapeId="0" xr:uid="{00000000-0006-0000-0000-000001000000}">
      <text>
        <r>
          <rPr>
            <b/>
            <sz val="10"/>
            <color rgb="FF000000"/>
            <rFont val="Calibri"/>
            <family val="2"/>
          </rPr>
          <t>MKH:</t>
        </r>
        <r>
          <rPr>
            <sz val="10"/>
            <color rgb="FF000000"/>
            <rFont val="Calibri"/>
            <family val="2"/>
          </rPr>
          <t xml:space="preserve">
</t>
        </r>
        <r>
          <rPr>
            <sz val="10"/>
            <color rgb="FF000000"/>
            <rFont val="Calibri"/>
            <family val="2"/>
          </rPr>
          <t>Copied from 8 - electricity useful work TJ, cell G36</t>
        </r>
      </text>
    </comment>
    <comment ref="A8" authorId="0" shapeId="0" xr:uid="{00000000-0006-0000-0000-000002000000}">
      <text>
        <r>
          <rPr>
            <b/>
            <sz val="10"/>
            <color rgb="FF000000"/>
            <rFont val="Calibri"/>
            <family val="2"/>
          </rPr>
          <t>MKH:</t>
        </r>
        <r>
          <rPr>
            <sz val="10"/>
            <color rgb="FF000000"/>
            <rFont val="Calibri"/>
            <family val="2"/>
          </rPr>
          <t xml:space="preserve">
</t>
        </r>
        <r>
          <rPr>
            <sz val="10"/>
            <color rgb="FF000000"/>
            <rFont val="Calibri"/>
            <family val="2"/>
          </rPr>
          <t>Copying from sheet 3a - Road vehicle efficiencies, cell D32.</t>
        </r>
      </text>
    </comment>
    <comment ref="A9" authorId="0" shapeId="0" xr:uid="{00000000-0006-0000-0000-000003000000}">
      <text>
        <r>
          <rPr>
            <b/>
            <sz val="10"/>
            <color indexed="81"/>
            <rFont val="Calibri"/>
            <family val="2"/>
          </rPr>
          <t>MKH:</t>
        </r>
        <r>
          <rPr>
            <sz val="10"/>
            <color indexed="81"/>
            <rFont val="Calibri"/>
            <family val="2"/>
          </rPr>
          <t xml:space="preserve">
Copying from sheet 3b - train efficiencies, cell AG217.</t>
        </r>
      </text>
    </comment>
    <comment ref="A10" authorId="0" shapeId="0" xr:uid="{00000000-0006-0000-0000-000004000000}">
      <text>
        <r>
          <rPr>
            <b/>
            <sz val="10"/>
            <color rgb="FF000000"/>
            <rFont val="Calibri"/>
            <family val="2"/>
          </rPr>
          <t>MKH:</t>
        </r>
        <r>
          <rPr>
            <sz val="10"/>
            <color rgb="FF000000"/>
            <rFont val="Calibri"/>
            <family val="2"/>
          </rPr>
          <t xml:space="preserve">
</t>
        </r>
        <r>
          <rPr>
            <sz val="10"/>
            <color rgb="FF000000"/>
            <rFont val="Calibri"/>
            <family val="2"/>
          </rPr>
          <t>Per PB approach, take same as diesel trains. See sheet  3 mech drive efficiencies, cell D53.</t>
        </r>
      </text>
    </comment>
    <comment ref="A11" authorId="0" shapeId="0" xr:uid="{00000000-0006-0000-0000-000005000000}">
      <text>
        <r>
          <rPr>
            <b/>
            <sz val="10"/>
            <color indexed="81"/>
            <rFont val="Calibri"/>
            <family val="2"/>
          </rPr>
          <t>MKH:</t>
        </r>
        <r>
          <rPr>
            <sz val="10"/>
            <color indexed="81"/>
            <rFont val="Calibri"/>
            <family val="2"/>
          </rPr>
          <t xml:space="preserve">
Per PB, assume 50% of Diesel vehicle (cars) efficiency.</t>
        </r>
      </text>
    </comment>
    <comment ref="A12" authorId="0" shapeId="0" xr:uid="{00000000-0006-0000-0000-000006000000}">
      <text>
        <r>
          <rPr>
            <b/>
            <sz val="10"/>
            <color indexed="81"/>
            <rFont val="Calibri"/>
            <family val="2"/>
          </rPr>
          <t>MKH:</t>
        </r>
        <r>
          <rPr>
            <sz val="10"/>
            <color indexed="81"/>
            <rFont val="Calibri"/>
            <family val="2"/>
          </rPr>
          <t xml:space="preserve">
Copied from sheet 3 mech drive efficiencies ktoe, cell F54.</t>
        </r>
      </text>
    </comment>
    <comment ref="A13" authorId="0" shapeId="0" xr:uid="{00000000-0006-0000-0000-000007000000}">
      <text>
        <r>
          <rPr>
            <b/>
            <sz val="10"/>
            <color indexed="81"/>
            <rFont val="Calibri"/>
            <family val="2"/>
          </rPr>
          <t>MKH:</t>
        </r>
        <r>
          <rPr>
            <sz val="10"/>
            <color indexed="81"/>
            <rFont val="Calibri"/>
            <family val="2"/>
          </rPr>
          <t xml:space="preserve">
Copying from sheet 3a - road vehicle efficiencies, cell D31.</t>
        </r>
      </text>
    </comment>
    <comment ref="A14" authorId="0" shapeId="0" xr:uid="{00000000-0006-0000-0000-000008000000}">
      <text>
        <r>
          <rPr>
            <b/>
            <sz val="10"/>
            <color indexed="81"/>
            <rFont val="Calibri"/>
            <family val="2"/>
          </rPr>
          <t>MKH:</t>
        </r>
        <r>
          <rPr>
            <sz val="10"/>
            <color indexed="81"/>
            <rFont val="Calibri"/>
            <family val="2"/>
          </rPr>
          <t xml:space="preserve">
From PB's UK model, tab named 8 - Electricity useful work TJ, cell G38</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C7" authorId="0" shapeId="0" xr:uid="{00000000-0006-0000-0400-000001000000}">
      <text>
        <r>
          <rPr>
            <b/>
            <sz val="10"/>
            <color rgb="FF000000"/>
            <rFont val="Calibri"/>
            <family val="2"/>
          </rPr>
          <t>MKH:</t>
        </r>
        <r>
          <rPr>
            <sz val="10"/>
            <color rgb="FF000000"/>
            <rFont val="Calibri"/>
            <family val="2"/>
          </rPr>
          <t xml:space="preserve">
</t>
        </r>
        <r>
          <rPr>
            <sz val="10"/>
            <color rgb="FF000000"/>
            <rFont val="Calibri"/>
            <family val="2"/>
          </rPr>
          <t>Assume constant over time at 17%. Note that 17% blade efficiency times 70% motor efficiency gives 12% overall efficiency, our target overall efficiency for 2013.</t>
        </r>
      </text>
    </comment>
    <comment ref="C9" authorId="0" shapeId="0" xr:uid="{00000000-0006-0000-0400-000002000000}">
      <text>
        <r>
          <rPr>
            <b/>
            <sz val="10"/>
            <color rgb="FF000000"/>
            <rFont val="Calibri"/>
            <family val="2"/>
          </rPr>
          <t>MKH:</t>
        </r>
        <r>
          <rPr>
            <sz val="10"/>
            <color rgb="FF000000"/>
            <rFont val="Calibri"/>
            <family val="2"/>
          </rPr>
          <t xml:space="preserve">
</t>
        </r>
        <r>
          <rPr>
            <sz val="10"/>
            <color rgb="FF000000"/>
            <rFont val="Calibri"/>
            <family val="2"/>
          </rPr>
          <t>PB industrial electric motor efficiency increases by 0.0033333333/year, i.e., increases 10 % over 20 years.</t>
        </r>
      </text>
    </comment>
    <comment ref="C10" authorId="0" shapeId="0" xr:uid="{00000000-0006-0000-0400-000003000000}">
      <text>
        <r>
          <rPr>
            <b/>
            <sz val="10"/>
            <color rgb="FF000000"/>
            <rFont val="Calibri"/>
            <family val="2"/>
          </rPr>
          <t>MKH:</t>
        </r>
        <r>
          <rPr>
            <sz val="10"/>
            <color rgb="FF000000"/>
            <rFont val="Calibri"/>
            <family val="2"/>
          </rPr>
          <t xml:space="preserve">
</t>
        </r>
        <r>
          <rPr>
            <sz val="10"/>
            <color rgb="FF000000"/>
            <rFont val="Calibri"/>
            <family val="2"/>
          </rPr>
          <t>Assume household fan motor efficiency is 10% less than industrial motor efficiency.</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E18" authorId="0" shapeId="0" xr:uid="{00000000-0006-0000-0500-000001000000}">
      <text>
        <r>
          <rPr>
            <b/>
            <sz val="10"/>
            <color rgb="FF000000"/>
            <rFont val="Tahoma"/>
            <family val="2"/>
          </rPr>
          <t>MKH:</t>
        </r>
        <r>
          <rPr>
            <sz val="10"/>
            <color rgb="FF000000"/>
            <rFont val="Tahoma"/>
            <family val="2"/>
          </rPr>
          <t xml:space="preserve">
</t>
        </r>
        <r>
          <rPr>
            <sz val="10"/>
            <color rgb="FF000000"/>
            <rFont val="Tahoma"/>
            <family val="2"/>
          </rPr>
          <t>An assumed value.</t>
        </r>
      </text>
    </comment>
    <comment ref="E19" authorId="0" shapeId="0" xr:uid="{00000000-0006-0000-0500-000002000000}">
      <text>
        <r>
          <rPr>
            <b/>
            <sz val="10"/>
            <color rgb="FF000000"/>
            <rFont val="Calibri"/>
            <family val="2"/>
          </rPr>
          <t>MKH:</t>
        </r>
        <r>
          <rPr>
            <sz val="10"/>
            <color rgb="FF000000"/>
            <rFont val="Calibri"/>
            <family val="2"/>
          </rPr>
          <t xml:space="preserve">
</t>
        </r>
        <r>
          <rPr>
            <sz val="10"/>
            <color rgb="FF000000"/>
            <rFont val="Calibri"/>
            <family val="2"/>
          </rPr>
          <t>683 lumens/watt is max possible lighting efficacy.</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E7" authorId="0" shapeId="0" xr:uid="{00000000-0006-0000-0600-000001000000}">
      <text>
        <r>
          <rPr>
            <b/>
            <sz val="10"/>
            <color rgb="FF000000"/>
            <rFont val="Calibri"/>
            <family val="2"/>
          </rPr>
          <t>MKH:</t>
        </r>
        <r>
          <rPr>
            <sz val="10"/>
            <color rgb="FF000000"/>
            <rFont val="Calibri"/>
            <family val="2"/>
          </rPr>
          <t xml:space="preserve">
</t>
        </r>
        <r>
          <rPr>
            <sz val="10"/>
            <color rgb="FF000000"/>
            <rFont val="Calibri"/>
            <family val="2"/>
          </rPr>
          <t>http://www.chonday.com/Videos/big-screen-tv-1950 shows a "big screen TV" from 1950s. Looks to be about 12 inches x 10 inches. Assuming that 9 inches x 9 inches was typical size in that time. Also, http://www.rewindmuseum.com/vintagetv.htm shows a 9-inch set from 1948.</t>
        </r>
      </text>
    </comment>
    <comment ref="E12" authorId="0" shapeId="0" xr:uid="{00000000-0006-0000-0600-000002000000}">
      <text>
        <r>
          <rPr>
            <b/>
            <sz val="10"/>
            <color indexed="81"/>
            <rFont val="Calibri"/>
            <family val="2"/>
          </rPr>
          <t>MKH:</t>
        </r>
        <r>
          <rPr>
            <sz val="10"/>
            <color indexed="81"/>
            <rFont val="Calibri"/>
            <family val="2"/>
          </rPr>
          <t xml:space="preserve">
 30% of today's value. A guess
</t>
        </r>
      </text>
    </comment>
    <comment ref="E13" authorId="0" shapeId="0" xr:uid="{00000000-0006-0000-0600-000003000000}">
      <text>
        <r>
          <rPr>
            <b/>
            <sz val="10"/>
            <color indexed="81"/>
            <rFont val="Calibri"/>
            <family val="2"/>
          </rPr>
          <t>MKH:</t>
        </r>
        <r>
          <rPr>
            <sz val="10"/>
            <color indexed="81"/>
            <rFont val="Calibri"/>
            <family val="2"/>
          </rPr>
          <t xml:space="preserve">
Assume 2pi steradians (half sphere).</t>
        </r>
      </text>
    </comment>
    <comment ref="E15" authorId="0" shapeId="0" xr:uid="{00000000-0006-0000-0600-000004000000}">
      <text>
        <r>
          <rPr>
            <b/>
            <sz val="10"/>
            <color indexed="81"/>
            <rFont val="Calibri"/>
            <family val="2"/>
          </rPr>
          <t>MKH:</t>
        </r>
        <r>
          <rPr>
            <sz val="10"/>
            <color indexed="81"/>
            <rFont val="Calibri"/>
            <family val="2"/>
          </rPr>
          <t xml:space="preserve">
Assume at worst end of CRT's here.</t>
        </r>
      </text>
    </comment>
    <comment ref="BP15" authorId="0" shapeId="0" xr:uid="{00000000-0006-0000-0600-000005000000}">
      <text>
        <r>
          <rPr>
            <b/>
            <sz val="10"/>
            <color rgb="FF000000"/>
            <rFont val="Calibri"/>
            <family val="2"/>
          </rPr>
          <t>MKH:</t>
        </r>
        <r>
          <rPr>
            <sz val="10"/>
            <color rgb="FF000000"/>
            <rFont val="Calibri"/>
            <family val="2"/>
          </rPr>
          <t xml:space="preserve">
</t>
        </r>
        <r>
          <rPr>
            <sz val="10"/>
            <color rgb="FF000000"/>
            <rFont val="Calibri"/>
            <family val="2"/>
          </rPr>
          <t>Assume at best end of CRT's here.There will be some high-efficiency LCD's in this mix.</t>
        </r>
      </text>
    </comment>
    <comment ref="E18" authorId="0" shapeId="0" xr:uid="{00000000-0006-0000-0600-000006000000}">
      <text>
        <r>
          <rPr>
            <b/>
            <sz val="10"/>
            <color rgb="FF000000"/>
            <rFont val="Calibri"/>
            <family val="2"/>
          </rPr>
          <t>MKH:</t>
        </r>
        <r>
          <rPr>
            <sz val="10"/>
            <color rgb="FF000000"/>
            <rFont val="Calibri"/>
            <family val="2"/>
          </rPr>
          <t xml:space="preserve">
</t>
        </r>
        <r>
          <rPr>
            <sz val="10"/>
            <color rgb="FF000000"/>
            <rFont val="Calibri"/>
            <family val="2"/>
          </rPr>
          <t>Assumed half of incandescent light bulb. Only 10% of electricity into the TV is converted to radiant energy leaving the TV.</t>
        </r>
      </text>
    </comment>
    <comment ref="E19" authorId="0" shapeId="0" xr:uid="{00000000-0006-0000-0600-000007000000}">
      <text>
        <r>
          <rPr>
            <b/>
            <sz val="10"/>
            <color indexed="81"/>
            <rFont val="Calibri"/>
            <family val="2"/>
          </rPr>
          <t>MKH:</t>
        </r>
        <r>
          <rPr>
            <sz val="10"/>
            <color indexed="81"/>
            <rFont val="Calibri"/>
            <family val="2"/>
          </rPr>
          <t xml:space="preserve">
683 lumens/watt is max possible lighting efficacy.</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A54" authorId="0" shapeId="0" xr:uid="{00000000-0006-0000-0700-000001000000}">
      <text>
        <r>
          <rPr>
            <b/>
            <sz val="10"/>
            <color indexed="81"/>
            <rFont val="Calibri"/>
            <family val="2"/>
          </rPr>
          <t>MKH:</t>
        </r>
        <r>
          <rPr>
            <sz val="10"/>
            <color indexed="81"/>
            <rFont val="Calibri"/>
            <family val="2"/>
          </rPr>
          <t xml:space="preserve">
See http://www.energycom.gov.gh/regulation/regulations-and-codes
and
http://www.energycom.gov.gh/files/LI1958.pdf</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D6" authorId="0" shapeId="0" xr:uid="{00000000-0006-0000-0800-000001000000}">
      <text>
        <r>
          <rPr>
            <b/>
            <sz val="10"/>
            <color indexed="81"/>
            <rFont val="Calibri"/>
            <family val="2"/>
          </rPr>
          <t>MKH:</t>
        </r>
        <r>
          <rPr>
            <sz val="10"/>
            <color indexed="81"/>
            <rFont val="Calibri"/>
            <family val="2"/>
          </rPr>
          <t xml:space="preserve">
Agriculture/forestry is under "Other".</t>
        </r>
      </text>
    </comment>
    <comment ref="D13" authorId="0" shapeId="0" xr:uid="{00000000-0006-0000-0800-000002000000}">
      <text>
        <r>
          <rPr>
            <b/>
            <sz val="10"/>
            <color indexed="81"/>
            <rFont val="Calibri"/>
            <family val="2"/>
          </rPr>
          <t>MKH:</t>
        </r>
        <r>
          <rPr>
            <sz val="10"/>
            <color indexed="81"/>
            <rFont val="Calibri"/>
            <family val="2"/>
          </rPr>
          <t xml:space="preserve">
Agriculture/forestry is under "Other".</t>
        </r>
      </text>
    </comment>
    <comment ref="Q15" authorId="0" shapeId="0" xr:uid="{00000000-0006-0000-0800-000003000000}">
      <text>
        <r>
          <rPr>
            <b/>
            <sz val="10"/>
            <color indexed="81"/>
            <rFont val="Calibri"/>
            <family val="2"/>
          </rPr>
          <t>MKH:</t>
        </r>
        <r>
          <rPr>
            <sz val="10"/>
            <color indexed="81"/>
            <rFont val="Calibri"/>
            <family val="2"/>
          </rPr>
          <t xml:space="preserve">
This data point is missing from World MRIO information. So, assume it is the average of the years before and after.
http://www.worldmrio.com/ComputationsM/Phase199/Loop082/XLSResults/IO_GHA_AllYears.zip</t>
        </r>
      </text>
    </comment>
    <comment ref="H18" authorId="0" shapeId="0" xr:uid="{00000000-0006-0000-0800-000004000000}">
      <text>
        <r>
          <rPr>
            <b/>
            <sz val="10"/>
            <color indexed="81"/>
            <rFont val="Calibri"/>
            <family val="2"/>
          </rPr>
          <t>MKH:</t>
        </r>
        <r>
          <rPr>
            <sz val="10"/>
            <color indexed="81"/>
            <rFont val="Calibri"/>
            <family val="2"/>
          </rPr>
          <t xml:space="preserve">
No World MRIO data are available for 74-76. Assume average growth rate of sector for these years.</t>
        </r>
      </text>
    </comment>
    <comment ref="D21" authorId="0" shapeId="0" xr:uid="{00000000-0006-0000-0800-000005000000}">
      <text>
        <r>
          <rPr>
            <b/>
            <sz val="10"/>
            <color indexed="81"/>
            <rFont val="Calibri"/>
            <family val="2"/>
          </rPr>
          <t>MKH:</t>
        </r>
        <r>
          <rPr>
            <sz val="10"/>
            <color indexed="81"/>
            <rFont val="Calibri"/>
            <family val="2"/>
          </rPr>
          <t xml:space="preserve">
I would like to adjust Agriculture/forestry, but there is not enough Non-specified (other) to draw from. (There are many years in which Non-specified (other) is 0 or 1 ktoe. We can't move 3 ktoe from Non-specified (other) when Non-specified (other) is 1 ktoe.) So we can't make this correction.</t>
        </r>
      </text>
    </comment>
    <comment ref="D22" authorId="0" shapeId="0" xr:uid="{00000000-0006-0000-0800-000006000000}">
      <text>
        <r>
          <rPr>
            <b/>
            <sz val="10"/>
            <color indexed="81"/>
            <rFont val="Calibri"/>
            <family val="2"/>
          </rPr>
          <t>MKH:</t>
        </r>
        <r>
          <rPr>
            <sz val="10"/>
            <color indexed="81"/>
            <rFont val="Calibri"/>
            <family val="2"/>
          </rPr>
          <t xml:space="preserve">
Agriculture/forestry is in "Other," not "Industry"</t>
        </r>
      </text>
    </comment>
    <comment ref="Q27" authorId="0" shapeId="0" xr:uid="{00000000-0006-0000-0800-000007000000}">
      <text>
        <r>
          <rPr>
            <b/>
            <sz val="10"/>
            <color indexed="81"/>
            <rFont val="Calibri"/>
            <family val="2"/>
          </rPr>
          <t>MKH:</t>
        </r>
        <r>
          <rPr>
            <sz val="10"/>
            <color indexed="81"/>
            <rFont val="Calibri"/>
            <family val="2"/>
          </rPr>
          <t xml:space="preserve">
For the years around the coups and their aftermath (1983-1985), we take maintain a target ratio of the fraction of Non-specified (industry) consumed by Mining and quarrying.</t>
        </r>
      </text>
    </comment>
    <comment ref="E32" authorId="0" shapeId="0" xr:uid="{00000000-0006-0000-0800-000008000000}">
      <text>
        <r>
          <rPr>
            <b/>
            <sz val="10"/>
            <color indexed="81"/>
            <rFont val="Calibri"/>
            <family val="2"/>
          </rPr>
          <t>MKH:</t>
        </r>
        <r>
          <rPr>
            <sz val="10"/>
            <color indexed="81"/>
            <rFont val="Calibri"/>
            <family val="2"/>
          </rPr>
          <t xml:space="preserve">
60% of hydro output. In 1970s.</t>
        </r>
      </text>
    </comment>
    <comment ref="P36" authorId="0" shapeId="0" xr:uid="{00000000-0006-0000-0800-000009000000}">
      <text>
        <r>
          <rPr>
            <b/>
            <sz val="10"/>
            <color indexed="81"/>
            <rFont val="Calibri"/>
            <family val="2"/>
          </rPr>
          <t>MKH:</t>
        </r>
        <r>
          <rPr>
            <sz val="10"/>
            <color indexed="81"/>
            <rFont val="Calibri"/>
            <family val="2"/>
          </rPr>
          <t xml:space="preserve">
According to VALCO history web page, has operated at 70% of full capacity over its history. There were 13 shutdowns and restarts from 1982 to 2004. So, assume 90% of full capacity in 1982 and reducing thereafter.</t>
        </r>
      </text>
    </comment>
    <comment ref="Q36" authorId="0" shapeId="0" xr:uid="{00000000-0006-0000-0800-00000A000000}">
      <text>
        <r>
          <rPr>
            <b/>
            <sz val="10"/>
            <color indexed="81"/>
            <rFont val="Calibri"/>
            <family val="2"/>
          </rPr>
          <t>MKH:</t>
        </r>
        <r>
          <rPr>
            <sz val="10"/>
            <color indexed="81"/>
            <rFont val="Calibri"/>
            <family val="2"/>
          </rPr>
          <t xml:space="preserve">
Several coup attempts and economic challenges occur in the 1982-1984 timeframe. Assume that the plant operates with only 1 cell line during 1983 and 1985. Assume that the plant is completely shut down in 1984. Note that even one cell line operating is 1984 would bring the VALCO consumption above the Non-specified (industry) consumption.
See http://www.crawfurd.dk/africa/ghana_timeline.htm for details on the history.</t>
        </r>
      </text>
    </comment>
    <comment ref="R36" authorId="0" shapeId="0" xr:uid="{00000000-0006-0000-0800-00000B000000}">
      <text>
        <r>
          <rPr>
            <b/>
            <sz val="10"/>
            <color indexed="81"/>
            <rFont val="Calibri"/>
            <family val="2"/>
          </rPr>
          <t>MKH:</t>
        </r>
        <r>
          <rPr>
            <sz val="10"/>
            <color indexed="81"/>
            <rFont val="Calibri"/>
            <family val="2"/>
          </rPr>
          <t xml:space="preserve">
Assume operated on average at half capacity of one cell line for the entire year. </t>
        </r>
      </text>
    </comment>
    <comment ref="T36" authorId="0" shapeId="0" xr:uid="{00000000-0006-0000-0800-00000C000000}">
      <text>
        <r>
          <rPr>
            <b/>
            <sz val="10"/>
            <color indexed="81"/>
            <rFont val="Calibri"/>
            <family val="2"/>
          </rPr>
          <t>MKH:</t>
        </r>
        <r>
          <rPr>
            <sz val="10"/>
            <color indexed="81"/>
            <rFont val="Calibri"/>
            <family val="2"/>
          </rPr>
          <t xml:space="preserve">
Assume coming back online after coups and political and economic strife. 0.4*full capacity.</t>
        </r>
      </text>
    </comment>
    <comment ref="AJ36" authorId="0" shapeId="0" xr:uid="{00000000-0006-0000-0800-00000D000000}">
      <text>
        <r>
          <rPr>
            <b/>
            <sz val="10"/>
            <color indexed="81"/>
            <rFont val="Calibri"/>
            <family val="2"/>
          </rPr>
          <t>MKH:</t>
        </r>
        <r>
          <rPr>
            <sz val="10"/>
            <color indexed="81"/>
            <rFont val="Calibri"/>
            <family val="2"/>
          </rPr>
          <t xml:space="preserve">
Beginning in March 2002, progressively shut down cell lines until none were operating by January 2003. So, assume only 20% of full capacity during 2002</t>
        </r>
      </text>
    </comment>
    <comment ref="AK36" authorId="0" shapeId="0" xr:uid="{00000000-0006-0000-0800-00000E000000}">
      <text>
        <r>
          <rPr>
            <b/>
            <sz val="10"/>
            <color indexed="81"/>
            <rFont val="Calibri"/>
            <family val="2"/>
          </rPr>
          <t>MKH:</t>
        </r>
        <r>
          <rPr>
            <sz val="10"/>
            <color indexed="81"/>
            <rFont val="Calibri"/>
            <family val="2"/>
          </rPr>
          <t xml:space="preserve">
Shut down last cell line in March 2003. Assume only 5% of full operation electricity consumption in 2003, or 12.5 ktoe.</t>
        </r>
      </text>
    </comment>
    <comment ref="AL36" authorId="0" shapeId="0" xr:uid="{00000000-0006-0000-0800-00000F000000}">
      <text>
        <r>
          <rPr>
            <b/>
            <sz val="10"/>
            <color indexed="81"/>
            <rFont val="Calibri"/>
            <family val="2"/>
          </rPr>
          <t>MKH:</t>
        </r>
        <r>
          <rPr>
            <sz val="10"/>
            <color indexed="81"/>
            <rFont val="Calibri"/>
            <family val="2"/>
          </rPr>
          <t xml:space="preserve">
Complete shutdown from 2004-2010.</t>
        </r>
      </text>
    </comment>
    <comment ref="AS36" authorId="0" shapeId="0" xr:uid="{00000000-0006-0000-0800-000010000000}">
      <text>
        <r>
          <rPr>
            <b/>
            <sz val="10"/>
            <color indexed="81"/>
            <rFont val="Calibri"/>
            <family val="2"/>
          </rPr>
          <t>MKH:</t>
        </r>
        <r>
          <rPr>
            <sz val="10"/>
            <color indexed="81"/>
            <rFont val="Calibri"/>
            <family val="2"/>
          </rPr>
          <t xml:space="preserve">
GridCo numbers agree with narrative from VALCO. Only 1/5 cell lines are operating since 2011. Use GridCo numbers here.</t>
        </r>
      </text>
    </comment>
    <comment ref="C59" authorId="0" shapeId="0" xr:uid="{00000000-0006-0000-0800-000011000000}">
      <text>
        <r>
          <rPr>
            <b/>
            <sz val="10"/>
            <color indexed="81"/>
            <rFont val="Calibri"/>
            <family val="2"/>
          </rPr>
          <t>MKH:</t>
        </r>
        <r>
          <rPr>
            <sz val="10"/>
            <color indexed="81"/>
            <rFont val="Calibri"/>
            <family val="2"/>
          </rPr>
          <t xml:space="preserve">
This row should all be zero!</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A1" authorId="0" shapeId="0" xr:uid="{00000000-0006-0000-0900-000001000000}">
      <text>
        <r>
          <rPr>
            <b/>
            <sz val="10"/>
            <color indexed="81"/>
            <rFont val="Calibri"/>
            <family val="2"/>
          </rPr>
          <t>MKH:</t>
        </r>
        <r>
          <rPr>
            <sz val="10"/>
            <color indexed="81"/>
            <rFont val="Calibri"/>
            <family val="2"/>
          </rPr>
          <t xml:space="preserve">
This worksheet is to be saved to a tab-delimited text file. The tab-delimited text file will be read by R and the data in this sheet will replace the original IEA data.</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MKH</author>
  </authors>
  <commentList>
    <comment ref="J2" authorId="0" shapeId="0" xr:uid="{00000000-0006-0000-0C00-000001000000}">
      <text>
        <r>
          <rPr>
            <b/>
            <sz val="10"/>
            <color indexed="81"/>
            <rFont val="Calibri"/>
            <family val="2"/>
          </rPr>
          <t>MKH:</t>
        </r>
        <r>
          <rPr>
            <sz val="10"/>
            <color indexed="81"/>
            <rFont val="Calibri"/>
            <family val="2"/>
          </rPr>
          <t xml:space="preserve">
Starting here and going right, we include our estimates for Agriculture/forestry Electricity. Doing so allows calculation of Eu anc Xu later.</t>
        </r>
      </text>
    </comment>
    <comment ref="F4" authorId="0" shapeId="0" xr:uid="{00000000-0006-0000-0C00-000002000000}">
      <text>
        <r>
          <rPr>
            <b/>
            <sz val="10"/>
            <color indexed="81"/>
            <rFont val="Calibri"/>
            <family val="2"/>
          </rPr>
          <t>MKH:</t>
        </r>
        <r>
          <rPr>
            <sz val="10"/>
            <color indexed="81"/>
            <rFont val="Calibri"/>
            <family val="2"/>
          </rPr>
          <t xml:space="preserve">
Assumed allocations. No data existst that I have found.</t>
        </r>
      </text>
    </comment>
    <comment ref="J28" authorId="0" shapeId="0" xr:uid="{00000000-0006-0000-0C00-000003000000}">
      <text>
        <r>
          <rPr>
            <b/>
            <sz val="10"/>
            <color indexed="81"/>
            <rFont val="Calibri"/>
            <family val="2"/>
          </rPr>
          <t>MKH:</t>
        </r>
        <r>
          <rPr>
            <sz val="10"/>
            <color indexed="81"/>
            <rFont val="Calibri"/>
            <family val="2"/>
          </rPr>
          <t xml:space="preserve">
Starting here and going right, we include the fixed values for Mining and quarrying. Doing so allows us to calculate Eu and Xu later.</t>
        </r>
      </text>
    </comment>
    <comment ref="J36" authorId="0" shapeId="0" xr:uid="{00000000-0006-0000-0C00-000004000000}">
      <text>
        <r>
          <rPr>
            <b/>
            <sz val="10"/>
            <color indexed="81"/>
            <rFont val="Calibri"/>
            <family val="2"/>
          </rPr>
          <t>MKH:</t>
        </r>
        <r>
          <rPr>
            <sz val="10"/>
            <color indexed="81"/>
            <rFont val="Calibri"/>
            <family val="2"/>
          </rPr>
          <t xml:space="preserve">
Starting here and going right, we include the fixed values for on-ferrous metals. Doing so allows us to calculate Eu and Xu later.</t>
        </r>
      </text>
    </comment>
    <comment ref="J47" authorId="0" shapeId="0" xr:uid="{00000000-0006-0000-0C00-000005000000}">
      <text>
        <r>
          <rPr>
            <b/>
            <sz val="10"/>
            <color indexed="81"/>
            <rFont val="Calibri"/>
            <family val="2"/>
          </rPr>
          <t>MKH:</t>
        </r>
        <r>
          <rPr>
            <sz val="10"/>
            <color indexed="81"/>
            <rFont val="Calibri"/>
            <family val="2"/>
          </rPr>
          <t xml:space="preserve">
Starting here and going right, we include the fixed values for Textiles and leather. Doing so allows us to calculate Eu and Xu later.</t>
        </r>
      </text>
    </comment>
    <comment ref="J63" authorId="0" shapeId="0" xr:uid="{00000000-0006-0000-0C00-000006000000}">
      <text>
        <r>
          <rPr>
            <b/>
            <sz val="10"/>
            <color indexed="81"/>
            <rFont val="Calibri"/>
            <family val="2"/>
          </rPr>
          <t>MKH:</t>
        </r>
        <r>
          <rPr>
            <sz val="10"/>
            <color indexed="81"/>
            <rFont val="Calibri"/>
            <family val="2"/>
          </rPr>
          <t xml:space="preserve">
Starting here and going right, we include thereduced values for Non-specified (industry). Doing so allows us to calculate Eu and Xu later.</t>
        </r>
      </text>
    </comment>
    <comment ref="F65" authorId="0" shapeId="0" xr:uid="{00000000-0006-0000-0C00-000007000000}">
      <text>
        <r>
          <rPr>
            <b/>
            <sz val="10"/>
            <color indexed="81"/>
            <rFont val="Calibri"/>
            <family val="2"/>
          </rPr>
          <t>MKH:</t>
        </r>
        <r>
          <rPr>
            <sz val="10"/>
            <color indexed="81"/>
            <rFont val="Calibri"/>
            <family val="2"/>
          </rPr>
          <t xml:space="preserve">
Assumed C values here. No data exist that I have found. Furthermore, we can't rely upon ratios from known industries, because we KNOW that we have accounted for ALL of the energy use of type HTH.600.C in Non-ferrous metals, for example. Rather, I'm looking at the types of industries not covered by knowns (Food, Beverages, Tobacco, Chemicals/pharmaceuticals, Ferrous metals, Vehicle assembly, Construction, Telecon, Media) and guessing about a breakdown among Electric motors, Electric heaters (100 C and 200 C), and Lights.</t>
        </r>
      </text>
    </comment>
    <comment ref="F139" authorId="0" shapeId="0" xr:uid="{00000000-0006-0000-0C00-000008000000}">
      <text>
        <r>
          <rPr>
            <b/>
            <sz val="10"/>
            <color rgb="FF000000"/>
            <rFont val="Calibri"/>
            <family val="2"/>
          </rPr>
          <t>MKH:</t>
        </r>
        <r>
          <rPr>
            <sz val="10"/>
            <color rgb="FF000000"/>
            <rFont val="Calibri"/>
            <family val="2"/>
          </rPr>
          <t xml:space="preserve">
</t>
        </r>
        <r>
          <rPr>
            <sz val="10"/>
            <color rgb="FF000000"/>
            <rFont val="Calibri"/>
            <family val="2"/>
          </rPr>
          <t>Assumed allocations. No data exists that I have found.</t>
        </r>
      </text>
    </comment>
    <comment ref="F180" authorId="0" shapeId="0" xr:uid="{00000000-0006-0000-0C00-000009000000}">
      <text>
        <r>
          <rPr>
            <b/>
            <sz val="10"/>
            <color indexed="81"/>
            <rFont val="Calibri"/>
            <family val="2"/>
          </rPr>
          <t>MKH:</t>
        </r>
        <r>
          <rPr>
            <sz val="10"/>
            <color indexed="81"/>
            <rFont val="Calibri"/>
            <family val="2"/>
          </rPr>
          <t xml:space="preserve">
Treating this as device whose purpose is to provide kinetic energy in the air.</t>
        </r>
      </text>
    </comment>
    <comment ref="F183" authorId="0" shapeId="0" xr:uid="{00000000-0006-0000-0C00-00000A000000}">
      <text>
        <r>
          <rPr>
            <b/>
            <sz val="10"/>
            <color rgb="FF000000"/>
            <rFont val="Tahoma"/>
            <family val="2"/>
          </rPr>
          <t>MKH:</t>
        </r>
        <r>
          <rPr>
            <sz val="10"/>
            <color rgb="FF000000"/>
            <rFont val="Tahoma"/>
            <family val="2"/>
          </rPr>
          <t xml:space="preserve">
</t>
        </r>
        <r>
          <rPr>
            <sz val="10"/>
            <color rgb="FF000000"/>
            <rFont val="Tahoma"/>
            <family val="2"/>
          </rPr>
          <t>Irons convert electricity to heat with perfect efficiency.</t>
        </r>
      </text>
    </comment>
    <comment ref="F232" authorId="0" shapeId="0" xr:uid="{00000000-0006-0000-0C00-00000B000000}">
      <text>
        <r>
          <rPr>
            <b/>
            <sz val="10"/>
            <color indexed="81"/>
            <rFont val="Calibri"/>
            <family val="2"/>
          </rPr>
          <t>MKH:</t>
        </r>
        <r>
          <rPr>
            <sz val="10"/>
            <color indexed="81"/>
            <rFont val="Calibri"/>
            <family val="2"/>
          </rPr>
          <t xml:space="preserve">
This is the final--&gt; useful efficiency given in the GHFoodFeed workbook in cell E23 of the GHFood tab..</t>
        </r>
      </text>
    </comment>
    <comment ref="F237" authorId="0" shapeId="0" xr:uid="{00000000-0006-0000-0C00-00000C000000}">
      <text>
        <r>
          <rPr>
            <b/>
            <sz val="10"/>
            <color indexed="81"/>
            <rFont val="Calibri"/>
            <family val="2"/>
          </rPr>
          <t>MKH:</t>
        </r>
        <r>
          <rPr>
            <sz val="10"/>
            <color indexed="81"/>
            <rFont val="Calibri"/>
            <family val="2"/>
          </rPr>
          <t xml:space="preserve">
This is the final--&gt; useful efficiency given in the GHFoodFeed workbook in cell E14 of the GHFeed tab.</t>
        </r>
      </text>
    </comment>
  </commentList>
</comments>
</file>

<file path=xl/sharedStrings.xml><?xml version="1.0" encoding="utf-8"?>
<sst xmlns="http://schemas.openxmlformats.org/spreadsheetml/2006/main" count="2751" uniqueCount="362">
  <si>
    <t>Country</t>
  </si>
  <si>
    <t>Industry</t>
  </si>
  <si>
    <t>Commodity</t>
  </si>
  <si>
    <t>Quantity</t>
  </si>
  <si>
    <t>GH</t>
  </si>
  <si>
    <t>Agriculture/forestry</t>
  </si>
  <si>
    <t>Electricity</t>
  </si>
  <si>
    <t>E.ktoe</t>
  </si>
  <si>
    <t>Consumption fraction</t>
  </si>
  <si>
    <t>Gas/diesel oil excl. biofuels</t>
  </si>
  <si>
    <t>Primary solid biofuels</t>
  </si>
  <si>
    <t>Commercial and public services</t>
  </si>
  <si>
    <t>Charcoal</t>
  </si>
  <si>
    <t>Liquefied petroleum gases (LPG)</t>
  </si>
  <si>
    <t>Domestic navigation</t>
  </si>
  <si>
    <t>Fuel oil</t>
  </si>
  <si>
    <t>Fishing</t>
  </si>
  <si>
    <t>Motor gasoline excl. biofuels</t>
  </si>
  <si>
    <t>Mining and quarrying</t>
  </si>
  <si>
    <t>Non-ferrous metals</t>
  </si>
  <si>
    <t>Non-specified (industry)</t>
  </si>
  <si>
    <t>Other kerosene</t>
  </si>
  <si>
    <t>Non-specified (other)</t>
  </si>
  <si>
    <t>Rail</t>
  </si>
  <si>
    <t>Residential</t>
  </si>
  <si>
    <t>Road</t>
  </si>
  <si>
    <t>Textile and leather</t>
  </si>
  <si>
    <t>MTH.100.C</t>
  </si>
  <si>
    <t>Petrol cars</t>
  </si>
  <si>
    <t>Diesel cars</t>
  </si>
  <si>
    <t>Wood stoves</t>
  </si>
  <si>
    <t>Charcoal stoves</t>
  </si>
  <si>
    <t>Kerosene stoves</t>
  </si>
  <si>
    <t>LPG stoves</t>
  </si>
  <si>
    <t>Industry static diesel engines</t>
  </si>
  <si>
    <t>Tractors</t>
  </si>
  <si>
    <t>Boat engines</t>
  </si>
  <si>
    <t>Diesel trains</t>
  </si>
  <si>
    <t>Electric motors</t>
  </si>
  <si>
    <t>Electric lights</t>
  </si>
  <si>
    <t>HTH.600.C</t>
  </si>
  <si>
    <t>Refrigerators</t>
  </si>
  <si>
    <t>kWh</t>
  </si>
  <si>
    <t>Frac</t>
  </si>
  <si>
    <t>Refrigeration</t>
  </si>
  <si>
    <t>Lighting</t>
  </si>
  <si>
    <t>Television</t>
  </si>
  <si>
    <t>Fan</t>
  </si>
  <si>
    <t>Iron</t>
  </si>
  <si>
    <t>Other appliances</t>
  </si>
  <si>
    <t>Machine</t>
  </si>
  <si>
    <t>C</t>
  </si>
  <si>
    <t>Total</t>
  </si>
  <si>
    <t>Approach:</t>
  </si>
  <si>
    <t>Take 2010 data from ECG as baseline.</t>
  </si>
  <si>
    <t>Assume Refrigerators are increasing each year.</t>
  </si>
  <si>
    <t>Adjust all other C values by same ratio.</t>
  </si>
  <si>
    <t>lumens/watt</t>
  </si>
  <si>
    <t>Lighting efficacy [lumens/watt]</t>
  </si>
  <si>
    <t>Energy efficiency, eta [-]</t>
  </si>
  <si>
    <t>&lt;-- Fouquet, 2006</t>
  </si>
  <si>
    <t>http://www.tweakguides.com/HDTV_5.html</t>
  </si>
  <si>
    <t>TV screen size [m^2]</t>
  </si>
  <si>
    <t>Typical TV screen width [in]</t>
  </si>
  <si>
    <t>Typical TV screen height [in]</t>
  </si>
  <si>
    <t>TV screen size [ft^2]</t>
  </si>
  <si>
    <t>Typical brightness [cd/m^2]</t>
  </si>
  <si>
    <t>Typical screen brightness [lm/m^2]</t>
  </si>
  <si>
    <t>Screen brlghtness [lm]</t>
  </si>
  <si>
    <t>Electricity consumption [W]</t>
  </si>
  <si>
    <t>http://www.tv.com/news/tv-power-consumption-guide-3153/</t>
  </si>
  <si>
    <t>Electricity consumption per screen size [W/in^2]</t>
  </si>
  <si>
    <t>TV screen size [in^2]</t>
  </si>
  <si>
    <t>About TV brightness:</t>
  </si>
  <si>
    <t>About TV sizes:</t>
  </si>
  <si>
    <t>About TV sizes and power consumption:</t>
  </si>
  <si>
    <t>This from a video at http://www.chonday.com/Videos/big-screen-tv-1950</t>
  </si>
  <si>
    <t>Note that the screen size is about as big as the presenter's upper arm.</t>
  </si>
  <si>
    <t>Looks to be about 12 inches x 10 inches. Assuming that 9 inches x 9 inches was typical size in that time.</t>
  </si>
  <si>
    <t>1948 TV:</t>
  </si>
  <si>
    <t>http://www.rewindmuseum.com/vintagetv.htm</t>
  </si>
  <si>
    <t>On this sheet, we treat light from the TV screen as the useful product from the device.</t>
  </si>
  <si>
    <t>After estimating screen brightness and device electricity consumption, we can estimate the exergy conversion factor.</t>
  </si>
  <si>
    <t>This worksheet collects all of the energy --&gt; exergy conversion factors for heat categories of useful exergy</t>
  </si>
  <si>
    <t>T_0</t>
  </si>
  <si>
    <t>Temp. [C]</t>
  </si>
  <si>
    <t>Category</t>
  </si>
  <si>
    <t>MTH.200.C</t>
  </si>
  <si>
    <t>LTH.20.C</t>
  </si>
  <si>
    <t>phi</t>
  </si>
  <si>
    <t>Exergy conversion factor, phi [-]</t>
  </si>
  <si>
    <t>These final --&gt; useful energy efficiencies are copied from Paul Brockway's UK study.</t>
  </si>
  <si>
    <t>These rows duplicate Paul's UK data for all years</t>
  </si>
  <si>
    <t>This sheet estimates the efficiency of refrigerators</t>
  </si>
  <si>
    <t>The efficiency of heat removal is given by the Coefficient of Performance (COP) of a refrigerator.</t>
  </si>
  <si>
    <t>The maximum possible COP for a refrigerator operating between environmental temperature and refrigerated space temperature is</t>
  </si>
  <si>
    <t>T_ref</t>
  </si>
  <si>
    <t>COP_max</t>
  </si>
  <si>
    <t>T_0_ref</t>
  </si>
  <si>
    <t>COP_typ</t>
  </si>
  <si>
    <t>today</t>
  </si>
  <si>
    <t>http://www.eia.gov/conference/2009/plenary/Chu.pdf</t>
  </si>
  <si>
    <t>From:</t>
  </si>
  <si>
    <t>Stephen Chu plenary presentation</t>
  </si>
  <si>
    <t xml:space="preserve">Energy efficiency of refrigerators has improved by a factor of 1800/600 </t>
  </si>
  <si>
    <t>All refrigerators are imported.</t>
  </si>
  <si>
    <t>of max COP</t>
  </si>
  <si>
    <t>Q_dot_removed = eta * W_elect = COP * W_elect</t>
  </si>
  <si>
    <t>Industrial electric heaters</t>
  </si>
  <si>
    <t>Now lag the above efficiencies by 10 years for Ghana</t>
  </si>
  <si>
    <t>Fuel</t>
  </si>
  <si>
    <t>Firewood</t>
  </si>
  <si>
    <t>Efficiency [-]</t>
  </si>
  <si>
    <t>Kerosene</t>
  </si>
  <si>
    <t>LPG</t>
  </si>
  <si>
    <t>Biogas</t>
  </si>
  <si>
    <t>p. 178</t>
  </si>
  <si>
    <t>p. 176</t>
  </si>
  <si>
    <t>In the 1970s, 60% of Akosombo output was used for Al smelting (HTH.600.C)</t>
  </si>
  <si>
    <t>ktoe</t>
  </si>
  <si>
    <t>Transformation Processes Electricity Supply</t>
  </si>
  <si>
    <t>Hydro supply</t>
  </si>
  <si>
    <t>Hydro/TPES (elect only)</t>
  </si>
  <si>
    <t>Estimated VALCO/Non-ferrous</t>
  </si>
  <si>
    <t>L. Berry. Ghana: A Country Study. Area Handbook Series. Federal Research Division, Library of Congress, Washington, DC, 3rd edition, 1995.</t>
  </si>
  <si>
    <t>GridCo. Ghana Grid Company Annual Report 2010. Annual report, Ghana Grid Company, 2011.</t>
  </si>
  <si>
    <t>GridCo. Ghana Grid Company Annual Report 2011. Annual report, Ghana Grid Company, 2012.</t>
  </si>
  <si>
    <t>MWh</t>
  </si>
  <si>
    <t>Conversion</t>
  </si>
  <si>
    <t>Year</t>
  </si>
  <si>
    <t>GWh</t>
  </si>
  <si>
    <t>GridCo. Ghana Grid Company Annual Report 2015. Annual report, Ghana Grid Company, 2016.</t>
  </si>
  <si>
    <t>Notes</t>
  </si>
  <si>
    <t>Given as MWh in Annual Report. Probably really GWh.</t>
  </si>
  <si>
    <t>No table in 2014 Annual Report</t>
  </si>
  <si>
    <t>http://www.ghanaweb.com/GhanaHomePage/NewsArchive/artikel.php?ID=278555</t>
  </si>
  <si>
    <t>VALCO (as of 2013) was operating only 1/5 pot lines.</t>
  </si>
  <si>
    <t>Interestingly, if VALCO consumed 60% of Akosombo hydro in</t>
  </si>
  <si>
    <t>1980, 1981, 1982, it would consume the following electricity:</t>
  </si>
  <si>
    <t>60% of hydro</t>
  </si>
  <si>
    <t>0.6 hydro [ktoe]</t>
  </si>
  <si>
    <t>In recent years:</t>
  </si>
  <si>
    <t>GridCo --&gt; VALCO sales [ktoe]</t>
  </si>
  <si>
    <t>Ratio</t>
  </si>
  <si>
    <t>These calculations are consistent with the idea that only 1/5 (0.2)</t>
  </si>
  <si>
    <t>of the pot lines are operational today at VALCO.</t>
  </si>
  <si>
    <t xml:space="preserve">So, it looks like we have a pretty good handle on electricity </t>
  </si>
  <si>
    <t>consumption for aluminum smelting (assume HTH.600.C)</t>
  </si>
  <si>
    <t>for the early and late years.</t>
  </si>
  <si>
    <t>http://www.valcotema.com/about-us/history.html</t>
  </si>
  <si>
    <t>We will assume that each cell line (there are five currently)</t>
  </si>
  <si>
    <t>consumes 50 ktoe of electricity/year, for a total of 250 ktoe/year</t>
  </si>
  <si>
    <t>when the plant is running at full capacity.</t>
  </si>
  <si>
    <t>Then, we will use judgment, guided by history, for the amount</t>
  </si>
  <si>
    <t>of electricity consumed by the VALCO smelter.</t>
  </si>
  <si>
    <t>Industry|Non-ferrous metals consumption estimates</t>
  </si>
  <si>
    <t>From IEA</t>
  </si>
  <si>
    <t>0.6*full cap.</t>
  </si>
  <si>
    <t>0.05*full cap.</t>
  </si>
  <si>
    <t>Shut down</t>
  </si>
  <si>
    <t>GridCo #s</t>
  </si>
  <si>
    <t>Delivery of electricty by GridCo to VALCO, per GridCo annual reports.</t>
  </si>
  <si>
    <t>0.2*full cap.</t>
  </si>
  <si>
    <t>0.4*full cap.</t>
  </si>
  <si>
    <t>VALCO (Al smelter)</t>
  </si>
  <si>
    <t>Mining</t>
  </si>
  <si>
    <t>http://www.crawfurd.dk/africa/ghana_timeline.htm</t>
  </si>
  <si>
    <t>Info about coups in the 1980s.</t>
  </si>
  <si>
    <t>GridCo sales to VALCO</t>
  </si>
  <si>
    <t>GridCo sales to mines</t>
  </si>
  <si>
    <t>0.6*Hydro production</t>
  </si>
  <si>
    <t>Delivery of electricity by GridCo to Mines, per GridCo annual reports.</t>
  </si>
  <si>
    <t>This VERY low number reflects the fact that VALCO was shut down in 2010.</t>
  </si>
  <si>
    <t>GridCo. Ghana Grid Company Annual Report 2013. Annual report, Ghana Grid Company, 2014.</t>
  </si>
  <si>
    <t>GridCo. Ghana Grid Company Annual Report ’12. Annual report, Ghana Grid Company, Ltd., 2013.</t>
  </si>
  <si>
    <t>Industry|Mining and quarrying estimates</t>
  </si>
  <si>
    <t>Linear 73-09</t>
  </si>
  <si>
    <t>C, Frac of Non-specified (industry) for Min. &amp; quar.</t>
  </si>
  <si>
    <t>Target 18%</t>
  </si>
  <si>
    <t>Target 16%</t>
  </si>
  <si>
    <t>Target 20%</t>
  </si>
  <si>
    <t>Remaining Non-specified (industry)</t>
  </si>
  <si>
    <t>Unaccounted</t>
  </si>
  <si>
    <t>Fraction of Non-specified (industry) unaccounted</t>
  </si>
  <si>
    <t>VALCO</t>
  </si>
  <si>
    <t>GridCo</t>
  </si>
  <si>
    <t>Textile Industry</t>
  </si>
  <si>
    <t>Industry | Textile and leather</t>
  </si>
  <si>
    <t>Linear 73-77</t>
  </si>
  <si>
    <t>Ass. 3 ktoe at peak</t>
  </si>
  <si>
    <t>Assume moderate energy growth to 1977 and decline to 0 in 1982.</t>
  </si>
  <si>
    <t>Operating at 5% of installed capacity since 1995 means that there is virtually</t>
  </si>
  <si>
    <t>no energy use by this sector, certainly less than 1 ktoe. So, assume 0 ktoe</t>
  </si>
  <si>
    <t>P. Quartey. The textiles and clothing industry in Ghana. In H. Jauch and R. Traub-Merz, editors, The Future of the Textile and Clothing Industry in Sub-Saharan Africa. Friedrich-Ebert-Stiftung, 2006.</t>
  </si>
  <si>
    <t>from 1982 onward.</t>
  </si>
  <si>
    <t>Decline to 0 in 1982</t>
  </si>
  <si>
    <t>C, Frac of Non-specified (industry) for Non-ferrous</t>
  </si>
  <si>
    <t>Many shut downs</t>
  </si>
  <si>
    <t>0.9*full cap.</t>
  </si>
  <si>
    <t>Revised Industry | Electricity time series</t>
  </si>
  <si>
    <t>C, Frac of Non-specified (industry) for Textile &amp; leather</t>
  </si>
  <si>
    <t>Agriculture % of GDP</t>
  </si>
  <si>
    <t>Agriculture in current LCU</t>
  </si>
  <si>
    <t>%change Agriculture contribution to GDP</t>
  </si>
  <si>
    <t>%change in electricity consumed by agriculture</t>
  </si>
  <si>
    <t>GH GDP in constant LCU</t>
  </si>
  <si>
    <t>Growth of electricity consumption assumed equal to growth (in monetary units) of agriculture sector.</t>
  </si>
  <si>
    <t>over the years 1971-2003.</t>
  </si>
  <si>
    <t>Finally, assume linear improvement of in-service fleet efficiency from 1971 to today.</t>
  </si>
  <si>
    <t>But, probably not to the same level as the countries in which efficiency standards were in effect for much longer.</t>
  </si>
  <si>
    <t>In fact, many manufacturers dump low-efficiency models or units that don't pass efficiency tests on countries without efficiency standards.</t>
  </si>
  <si>
    <t>of maximum possible COP, given reference temperatures above.</t>
  </si>
  <si>
    <t xml:space="preserve">COP today is about 0.65, or </t>
  </si>
  <si>
    <t>That means, COP was about 0.21 in 1971.</t>
  </si>
  <si>
    <t>Further, assume that the COP in Ghana and US was the same in 1971, the year the US efficiency standards kicked in.</t>
  </si>
  <si>
    <t>W. H. Coulter and C. W. Bullard. An experimental analysis of cycling losses in domestic refrigerator- freezers. ACRC TR-77, University of Illinois at Urbana-Champaign Air-Conditioning and Refrigeration Center, June 1995.</t>
  </si>
  <si>
    <t>http://www.energycom.gov.gh/efficiency/standards-and-labelling</t>
  </si>
  <si>
    <t>http://www.ecreee.org/sites/default/files/event-att/k.agyarko-ouaga_ecreee_presentation.pdf</t>
  </si>
  <si>
    <t>Assume that Ghana's refrigerator fleet energy efficiency improved only 1/3 as much as the efficiency of US sales improved over the same period.</t>
  </si>
  <si>
    <t>That improvement is based on data in presentation by Energy Commission shown at right.</t>
  </si>
  <si>
    <t>K. Agyarko. Towards efficient lighting market, the case of Ghana. Presentation at ECOWAS Regional workshop entitled Initiatives on Standards and Labeling, Efficient Lighting, and Energy Efficiency in Buildings, Ouagadougou, Burkina Faso, 22 April 2013.</t>
  </si>
  <si>
    <t>However, Ghana only recently adopted energy efficiency standards and only for refrigerators (2009) and RACs and CLFs (2015).</t>
  </si>
  <si>
    <t>So, Ghana would have benefitted from energy efficiency improvements forced upon manufacturers in manufacturing countries prior to 2009.</t>
  </si>
  <si>
    <t>This would have been possible until 2009, when Ghana's refrigerator standards took effect.</t>
  </si>
  <si>
    <t>And in-service refrigerator fleet energy efficiency lags efficiency of efficiency of sold units, due to lifetime of 10 years or more.</t>
  </si>
  <si>
    <t>LTH.-10.C</t>
  </si>
  <si>
    <t>P. Ragden, C. Schmid, H. Falkner, J. Brock, B. Cory, F. Nurzia, C. Palomba, A. Lewald, G. Widerstr ̈om, B. Qvist, and G. Wernstedt. Market study for improving the energy efficiency of fans. Final report, Fraunhofer Institute, Systems Innovation Research, July 2001.</t>
  </si>
  <si>
    <t>Note: these are industrial fans.</t>
  </si>
  <si>
    <t>Household fans are likely to be "propeller" fans as shown below.</t>
  </si>
  <si>
    <t>Fan efficiency is measured here by Pwi, impeller input power,</t>
  </si>
  <si>
    <t>which is different from electrical input power.</t>
  </si>
  <si>
    <t>Taking account of the electric motor, we expect that system</t>
  </si>
  <si>
    <t xml:space="preserve">Household fan efficiency is expected to be less than </t>
  </si>
  <si>
    <t>industrial fan efficiency, say by 60%.</t>
  </si>
  <si>
    <t>So, household fan efficiency would be 0.4 * 0.6 = 0.24</t>
  </si>
  <si>
    <t>efficiency will be, say, 70% of the impeller to air efficiency.</t>
  </si>
  <si>
    <t>0.7 * 0.24 = 0.17</t>
  </si>
  <si>
    <t>F. Gue, C. Cheong, and T. Kim. Development of low-noise axial cooling fans in a household refrigerator. Journal of Mechanical Science and Technology, 25(12):2995–3004, 2011.</t>
  </si>
  <si>
    <t>Shows about 10-15% efficiency for a refrigerator fan, which is similar to a propeller fan.</t>
  </si>
  <si>
    <t>Suggestion: Use 12% efficiency for household fans.</t>
  </si>
  <si>
    <t>Industrial electric motor efficiency (from PB)</t>
  </si>
  <si>
    <t>Blade efficiency</t>
  </si>
  <si>
    <t>Overall fan efficiency</t>
  </si>
  <si>
    <t>Household fan motor efficiency</t>
  </si>
  <si>
    <t>Ledger.side</t>
  </si>
  <si>
    <t>Consumption</t>
  </si>
  <si>
    <t>Flow.aggregation.point</t>
  </si>
  <si>
    <t>Flow</t>
  </si>
  <si>
    <t>Product</t>
  </si>
  <si>
    <t>Name</t>
  </si>
  <si>
    <t>Ghana</t>
  </si>
  <si>
    <t>Region</t>
  </si>
  <si>
    <t>Continent</t>
  </si>
  <si>
    <t>Western Africa</t>
  </si>
  <si>
    <t>Africa</t>
  </si>
  <si>
    <t>Other | Agriculture/forestry</t>
  </si>
  <si>
    <t>eta</t>
  </si>
  <si>
    <t>Eu product</t>
  </si>
  <si>
    <t>Manual laborers</t>
  </si>
  <si>
    <t>Food</t>
  </si>
  <si>
    <t>Draught animals</t>
  </si>
  <si>
    <t>Feed</t>
  </si>
  <si>
    <t>Supply</t>
  </si>
  <si>
    <t>Total primary energy supply</t>
  </si>
  <si>
    <t>Imports</t>
  </si>
  <si>
    <t>Aviation gasoline</t>
  </si>
  <si>
    <t>Bitumen</t>
  </si>
  <si>
    <t>Crude oil</t>
  </si>
  <si>
    <t>Kerosene type jet fuel excl. biofuels</t>
  </si>
  <si>
    <t>Lubricants</t>
  </si>
  <si>
    <t>Natural gas</t>
  </si>
  <si>
    <t>Other oil products</t>
  </si>
  <si>
    <t>Production</t>
  </si>
  <si>
    <t>Hydro</t>
  </si>
  <si>
    <t>Phytomass</t>
  </si>
  <si>
    <t>Exports</t>
  </si>
  <si>
    <t>International aviation bunkers</t>
  </si>
  <si>
    <t>International marine bunkers</t>
  </si>
  <si>
    <t>Stock changes</t>
  </si>
  <si>
    <t>Oil and oil products</t>
  </si>
  <si>
    <t>Coal</t>
  </si>
  <si>
    <t>Coke</t>
  </si>
  <si>
    <t>Peat</t>
  </si>
  <si>
    <t>Combustible renewables</t>
  </si>
  <si>
    <t>Nuclear</t>
  </si>
  <si>
    <t>Geothermal</t>
  </si>
  <si>
    <t>Solar photovoltaics</t>
  </si>
  <si>
    <t>Solar thermal</t>
  </si>
  <si>
    <t>Tidal, wave, and ocean</t>
  </si>
  <si>
    <t>Wind</t>
  </si>
  <si>
    <t>Other sources</t>
  </si>
  <si>
    <t>Total primary exergy supply</t>
  </si>
  <si>
    <t>Final energy</t>
  </si>
  <si>
    <t>Useful energy</t>
  </si>
  <si>
    <t>Useful exergy</t>
  </si>
  <si>
    <t>Final exergy</t>
  </si>
  <si>
    <t>Ep</t>
  </si>
  <si>
    <t>Ef</t>
  </si>
  <si>
    <t>Eu</t>
  </si>
  <si>
    <t>Xp</t>
  </si>
  <si>
    <t>Xf</t>
  </si>
  <si>
    <t>Xu</t>
  </si>
  <si>
    <t>eta_E_p--&gt;E_u</t>
  </si>
  <si>
    <t>eta_E_p--&gt;E_f</t>
  </si>
  <si>
    <t>eta_E_f--&gt;E_u</t>
  </si>
  <si>
    <t>eta_X_p--&gt;E_u</t>
  </si>
  <si>
    <t>eta_X_p--&gt;E_f</t>
  </si>
  <si>
    <t>eta_X_f--&gt;E_u</t>
  </si>
  <si>
    <t>Multiply each entry by its C</t>
  </si>
  <si>
    <t>Multiply each Final energy by its eta</t>
  </si>
  <si>
    <t>Multiply each Final energy by its phi value</t>
  </si>
  <si>
    <t>Multiply each Useful energy by its phi</t>
  </si>
  <si>
    <t>Original IEA Data</t>
  </si>
  <si>
    <t>C, Frac of Non-specified (other) for Ag./forestry</t>
  </si>
  <si>
    <t>Difference from original IEA data</t>
  </si>
  <si>
    <t>Fans</t>
  </si>
  <si>
    <t>Televisions</t>
  </si>
  <si>
    <t>Irons</t>
  </si>
  <si>
    <t>phi_product</t>
  </si>
  <si>
    <t>Destination</t>
  </si>
  <si>
    <t>Energy industry own use</t>
  </si>
  <si>
    <t>Oil refineries</t>
  </si>
  <si>
    <t>Refinery gas</t>
  </si>
  <si>
    <t>Industrial heat/furnace</t>
  </si>
  <si>
    <t>MD - Electric motors</t>
  </si>
  <si>
    <t>MTH.100.C - Electric heaters</t>
  </si>
  <si>
    <t>Light - Electric lights</t>
  </si>
  <si>
    <t>MD - Tractors</t>
  </si>
  <si>
    <t>MTH.100.C - Wood stoves</t>
  </si>
  <si>
    <t>MD - Boat engines</t>
  </si>
  <si>
    <t>HTH.600.C - Electric heaters</t>
  </si>
  <si>
    <t>MTH.100.C - Charcoal stoves</t>
  </si>
  <si>
    <t>MTH.200.C - Electric heaters</t>
  </si>
  <si>
    <t>MD - Industry static diesel engines</t>
  </si>
  <si>
    <t>MTH.100.C - Kerosene stoves</t>
  </si>
  <si>
    <t>MD - Diesel trains</t>
  </si>
  <si>
    <t>MD - Diesel cars</t>
  </si>
  <si>
    <t>MD - Petrol cars</t>
  </si>
  <si>
    <t>MTH.100.C - LPG stoves</t>
  </si>
  <si>
    <t>LTH.-10.C - Refrigerators</t>
  </si>
  <si>
    <t>Light - Televisions</t>
  </si>
  <si>
    <t>KE - Fans</t>
  </si>
  <si>
    <t>MTH.200.C - Irons</t>
  </si>
  <si>
    <t>MD - Other appliances</t>
  </si>
  <si>
    <t>MD - Manual laborers</t>
  </si>
  <si>
    <t>MD - Draught animals</t>
  </si>
  <si>
    <t>MTH.200.C - Industrial heat/furnace</t>
  </si>
  <si>
    <t>Main activity producer electricity plants</t>
  </si>
  <si>
    <t>Manual laborers (FD)</t>
  </si>
  <si>
    <t>Draught animals (FD)</t>
  </si>
  <si>
    <t>Assume that the "useful work" of refrigeration is removal of heat from low-temperature refrigeratred space (-10 °C)</t>
  </si>
  <si>
    <t>Charcoal production plants</t>
  </si>
  <si>
    <t>Original</t>
  </si>
  <si>
    <t>Fixed</t>
  </si>
  <si>
    <t>Other</t>
  </si>
  <si>
    <t>Transformation processes</t>
  </si>
  <si>
    <t>Stat diff</t>
  </si>
  <si>
    <t>deltaProd</t>
  </si>
  <si>
    <t>Electric heaters - MTH.100.C</t>
  </si>
  <si>
    <t>Electric heaters - HTH.600.C</t>
  </si>
  <si>
    <t>Electric heaters - MTH.200.C</t>
  </si>
  <si>
    <t>Industrial heat/furnace - MTH.200.C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</si>
</sst>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19">
    <font>
      <sz val="12"/>
      <color theme="1"/>
      <name val="Calibri"/>
      <family val="2"/>
      <scheme val="minor"/>
    </font>
    <font>
      <sz val="12"/>
      <color theme="1"/>
      <name val="Calibri"/>
      <family val="2"/>
      <scheme val="minor"/>
    </font>
    <font>
      <sz val="10"/>
      <color indexed="81"/>
      <name val="Calibri"/>
      <family val="2"/>
    </font>
    <font>
      <b/>
      <sz val="10"/>
      <color indexed="81"/>
      <name val="Calibri"/>
      <family val="2"/>
    </font>
    <font>
      <u/>
      <sz val="12"/>
      <color theme="10"/>
      <name val="Calibri"/>
      <family val="2"/>
      <scheme val="minor"/>
    </font>
    <font>
      <u/>
      <sz val="12"/>
      <color theme="11"/>
      <name val="Calibri"/>
      <family val="2"/>
      <scheme val="minor"/>
    </font>
    <font>
      <sz val="11"/>
      <color theme="1"/>
      <name val="Calibri"/>
      <family val="2"/>
      <scheme val="minor"/>
    </font>
    <font>
      <sz val="10"/>
      <color theme="1"/>
      <name val="Arial"/>
      <family val="2"/>
    </font>
    <font>
      <b/>
      <sz val="16"/>
      <color theme="1"/>
      <name val="Calibri"/>
      <family val="2"/>
      <scheme val="minor"/>
    </font>
    <font>
      <b/>
      <sz val="22"/>
      <color theme="1"/>
      <name val="Calibri"/>
      <family val="2"/>
      <scheme val="minor"/>
    </font>
    <font>
      <sz val="22"/>
      <color theme="1"/>
      <name val="Calibri"/>
      <family val="2"/>
      <scheme val="minor"/>
    </font>
    <font>
      <i/>
      <sz val="12"/>
      <color theme="1"/>
      <name val="Calibri"/>
      <family val="2"/>
      <scheme val="minor"/>
    </font>
    <font>
      <b/>
      <sz val="12"/>
      <color theme="1"/>
      <name val="Calibri"/>
      <family val="2"/>
      <scheme val="minor"/>
    </font>
    <font>
      <sz val="12"/>
      <color rgb="FF000000"/>
      <name val="Calibri"/>
      <family val="2"/>
      <scheme val="minor"/>
    </font>
    <font>
      <sz val="8"/>
      <name val="Calibri"/>
      <family val="2"/>
      <scheme val="minor"/>
    </font>
    <font>
      <b/>
      <sz val="10"/>
      <color rgb="FF000000"/>
      <name val="Calibri"/>
      <family val="2"/>
    </font>
    <font>
      <sz val="10"/>
      <color rgb="FF000000"/>
      <name val="Calibri"/>
      <family val="2"/>
    </font>
    <font>
      <sz val="10"/>
      <color rgb="FF000000"/>
      <name val="Tahoma"/>
      <family val="2"/>
    </font>
    <font>
      <b/>
      <sz val="10"/>
      <color rgb="FF000000"/>
      <name val="Tahoma"/>
      <family val="2"/>
    </font>
  </fonts>
  <fills count="15">
    <fill>
      <patternFill patternType="none"/>
    </fill>
    <fill>
      <patternFill patternType="gray125"/>
    </fill>
    <fill>
      <patternFill patternType="solid">
        <fgColor theme="7" tint="0.59999389629810485"/>
        <bgColor indexed="64"/>
      </patternFill>
    </fill>
    <fill>
      <patternFill patternType="solid">
        <fgColor theme="9" tint="0.59996337778862885"/>
        <bgColor indexed="64"/>
      </patternFill>
    </fill>
    <fill>
      <patternFill patternType="solid">
        <fgColor rgb="FFFFFF00"/>
        <bgColor indexed="64"/>
      </patternFill>
    </fill>
    <fill>
      <patternFill patternType="solid">
        <fgColor theme="9" tint="0.59999389629810485"/>
        <bgColor indexed="64"/>
      </patternFill>
    </fill>
    <fill>
      <patternFill patternType="solid">
        <fgColor theme="5" tint="0.59996337778862885"/>
        <bgColor indexed="64"/>
      </patternFill>
    </fill>
    <fill>
      <patternFill patternType="solid">
        <fgColor theme="7" tint="0.599963377788628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3" tint="0.59996337778862885"/>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theme="4" tint="0.79998168889431442"/>
        <bgColor indexed="64"/>
      </patternFill>
    </fill>
  </fills>
  <borders count="1">
    <border>
      <left/>
      <right/>
      <top/>
      <bottom/>
      <diagonal/>
    </border>
  </borders>
  <cellStyleXfs count="40">
    <xf numFmtId="0" fontId="0" fillId="0" borderId="0"/>
    <xf numFmtId="9" fontId="1" fillId="0" borderId="0" applyFon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cellStyleXfs>
  <cellXfs count="41">
    <xf numFmtId="0" fontId="0" fillId="0" borderId="0" xfId="0"/>
    <xf numFmtId="0" fontId="0" fillId="0" borderId="0" xfId="0" applyFill="1"/>
    <xf numFmtId="0" fontId="0" fillId="2" borderId="0" xfId="0" applyFill="1"/>
    <xf numFmtId="0" fontId="0" fillId="0" borderId="0" xfId="1" applyNumberFormat="1" applyFont="1"/>
    <xf numFmtId="164" fontId="0" fillId="0" borderId="0" xfId="0" applyNumberFormat="1"/>
    <xf numFmtId="164" fontId="0" fillId="0" borderId="0" xfId="0" applyNumberFormat="1" applyFill="1"/>
    <xf numFmtId="164" fontId="0" fillId="3" borderId="0" xfId="0" applyNumberFormat="1" applyFill="1"/>
    <xf numFmtId="0" fontId="0" fillId="4" borderId="0" xfId="0" applyFill="1"/>
    <xf numFmtId="0" fontId="0" fillId="0" borderId="0" xfId="0" applyAlignment="1">
      <alignment horizontal="right"/>
    </xf>
    <xf numFmtId="0" fontId="0" fillId="5" borderId="0" xfId="0" applyFill="1"/>
    <xf numFmtId="0" fontId="0" fillId="0" borderId="0" xfId="0" applyNumberFormat="1"/>
    <xf numFmtId="0" fontId="6" fillId="0" borderId="0" xfId="1" applyNumberFormat="1" applyFont="1"/>
    <xf numFmtId="0" fontId="7" fillId="0" borderId="0" xfId="1" applyNumberFormat="1" applyFont="1" applyFill="1"/>
    <xf numFmtId="10" fontId="0" fillId="0" borderId="0" xfId="0" applyNumberFormat="1"/>
    <xf numFmtId="0" fontId="0" fillId="3" borderId="0" xfId="0" applyFill="1"/>
    <xf numFmtId="0" fontId="0" fillId="6" borderId="0" xfId="0" applyFill="1"/>
    <xf numFmtId="0" fontId="0" fillId="6" borderId="0" xfId="1" applyNumberFormat="1" applyFont="1" applyFill="1"/>
    <xf numFmtId="0" fontId="0" fillId="7" borderId="0" xfId="0" applyFill="1"/>
    <xf numFmtId="0" fontId="8" fillId="0" borderId="0" xfId="0" applyFont="1" applyAlignment="1">
      <alignment horizontal="right"/>
    </xf>
    <xf numFmtId="0" fontId="0" fillId="8" borderId="0" xfId="0" applyFill="1"/>
    <xf numFmtId="0" fontId="0" fillId="9" borderId="0" xfId="0" applyFill="1"/>
    <xf numFmtId="0" fontId="0" fillId="9" borderId="0" xfId="0" applyFont="1" applyFill="1"/>
    <xf numFmtId="4" fontId="0" fillId="9" borderId="0" xfId="0" applyNumberFormat="1" applyFont="1" applyFill="1"/>
    <xf numFmtId="0" fontId="0" fillId="0" borderId="0" xfId="0" applyFont="1" applyAlignment="1">
      <alignment horizontal="right"/>
    </xf>
    <xf numFmtId="0" fontId="0" fillId="10" borderId="0" xfId="0" applyFill="1"/>
    <xf numFmtId="0" fontId="11" fillId="0" borderId="0" xfId="0" applyFont="1"/>
    <xf numFmtId="0" fontId="11" fillId="0" borderId="0" xfId="0" applyFont="1" applyAlignment="1">
      <alignment horizontal="right"/>
    </xf>
    <xf numFmtId="0" fontId="0" fillId="0" borderId="0" xfId="0" applyFill="1" applyAlignment="1">
      <alignment horizontal="right"/>
    </xf>
    <xf numFmtId="0" fontId="0" fillId="11" borderId="0" xfId="0" applyFill="1"/>
    <xf numFmtId="0" fontId="12" fillId="0" borderId="0" xfId="0" applyFont="1" applyAlignment="1">
      <alignment horizontal="right"/>
    </xf>
    <xf numFmtId="0" fontId="13" fillId="0" borderId="0" xfId="0" applyFont="1"/>
    <xf numFmtId="0" fontId="0" fillId="12" borderId="0" xfId="0" applyFill="1"/>
    <xf numFmtId="0" fontId="0" fillId="13" borderId="0" xfId="0" applyFill="1"/>
    <xf numFmtId="0" fontId="7" fillId="0" borderId="0" xfId="0" applyFont="1"/>
    <xf numFmtId="0" fontId="7" fillId="5" borderId="0" xfId="0" applyFont="1" applyFill="1"/>
    <xf numFmtId="2" fontId="7" fillId="0" borderId="0" xfId="0" applyNumberFormat="1" applyFont="1"/>
    <xf numFmtId="0" fontId="0" fillId="14" borderId="0" xfId="0" applyFill="1"/>
    <xf numFmtId="164" fontId="0" fillId="0" borderId="0" xfId="0" applyNumberFormat="1" applyAlignment="1">
      <alignment horizontal="center" vertical="center"/>
    </xf>
    <xf numFmtId="0" fontId="9" fillId="8" borderId="0" xfId="0" applyFont="1" applyFill="1" applyAlignment="1">
      <alignment horizontal="center"/>
    </xf>
    <xf numFmtId="0" fontId="10" fillId="9" borderId="0" xfId="0" applyFont="1" applyFill="1" applyAlignment="1">
      <alignment horizontal="center"/>
    </xf>
    <xf numFmtId="0" fontId="9" fillId="10" borderId="0" xfId="0" applyFont="1" applyFill="1" applyAlignment="1">
      <alignment horizontal="center"/>
    </xf>
  </cellXfs>
  <cellStyles count="40">
    <cellStyle name="Followed Hyperlink" xfId="3" builtinId="9" hidden="1"/>
    <cellStyle name="Followed Hyperlink" xfId="5" builtinId="9" hidden="1"/>
    <cellStyle name="Followed Hyperlink" xfId="7" builtinId="9" hidden="1"/>
    <cellStyle name="Followed Hyperlink" xfId="9" builtinId="9" hidden="1"/>
    <cellStyle name="Followed Hyperlink" xfId="11" builtinId="9" hidden="1"/>
    <cellStyle name="Followed Hyperlink" xfId="13" builtinId="9" hidden="1"/>
    <cellStyle name="Followed Hyperlink" xfId="15" builtinId="9" hidden="1"/>
    <cellStyle name="Followed Hyperlink" xfId="17" builtinId="9" hidden="1"/>
    <cellStyle name="Followed Hyperlink" xfId="19" builtinId="9" hidden="1"/>
    <cellStyle name="Followed Hyperlink" xfId="21" builtinId="9" hidden="1"/>
    <cellStyle name="Followed Hyperlink" xfId="23" builtinId="9" hidden="1"/>
    <cellStyle name="Followed Hyperlink" xfId="25" builtinId="9" hidden="1"/>
    <cellStyle name="Followed Hyperlink" xfId="27" builtinId="9" hidden="1"/>
    <cellStyle name="Followed Hyperlink" xfId="29" builtinId="9" hidden="1"/>
    <cellStyle name="Followed Hyperlink" xfId="31" builtinId="9" hidden="1"/>
    <cellStyle name="Followed Hyperlink" xfId="33" builtinId="9" hidden="1"/>
    <cellStyle name="Followed Hyperlink" xfId="35" builtinId="9" hidden="1"/>
    <cellStyle name="Followed Hyperlink" xfId="37" builtinId="9" hidden="1"/>
    <cellStyle name="Followed Hyperlink" xfId="39" builtinId="9" hidden="1"/>
    <cellStyle name="Hyperlink" xfId="2" builtinId="8" hidden="1"/>
    <cellStyle name="Hyperlink" xfId="4" builtinId="8" hidden="1"/>
    <cellStyle name="Hyperlink" xfId="6" builtinId="8" hidden="1"/>
    <cellStyle name="Hyperlink" xfId="8" builtinId="8" hidden="1"/>
    <cellStyle name="Hyperlink" xfId="10" builtinId="8" hidden="1"/>
    <cellStyle name="Hyperlink" xfId="12" builtinId="8" hidden="1"/>
    <cellStyle name="Hyperlink" xfId="14" builtinId="8" hidden="1"/>
    <cellStyle name="Hyperlink" xfId="16" builtinId="8" hidden="1"/>
    <cellStyle name="Hyperlink" xfId="18" builtinId="8" hidden="1"/>
    <cellStyle name="Hyperlink" xfId="20" builtinId="8" hidden="1"/>
    <cellStyle name="Hyperlink" xfId="22" builtinId="8" hidden="1"/>
    <cellStyle name="Hyperlink" xfId="24" builtinId="8" hidden="1"/>
    <cellStyle name="Hyperlink" xfId="26" builtinId="8" hidden="1"/>
    <cellStyle name="Hyperlink" xfId="28" builtinId="8" hidden="1"/>
    <cellStyle name="Hyperlink" xfId="30" builtinId="8" hidden="1"/>
    <cellStyle name="Hyperlink" xfId="32" builtinId="8" hidden="1"/>
    <cellStyle name="Hyperlink" xfId="34" builtinId="8" hidden="1"/>
    <cellStyle name="Hyperlink" xfId="36" builtinId="8" hidden="1"/>
    <cellStyle name="Hyperlink" xfId="38" builtinId="8" hidden="1"/>
    <cellStyle name="Normal" xfId="0" builtinId="0"/>
    <cellStyle name="Percent" xfId="1" builtinId="5"/>
  </cellStyles>
  <dxfs count="0"/>
  <tableStyles count="0" defaultTableStyle="TableStyleMedium9" defaultPivotStyle="PivotStyleMedium7"/>
  <colors>
    <mruColors>
      <color rgb="FFA6A6A6"/>
      <color rgb="FFED7D31"/>
      <color rgb="FF5A9BD5"/>
      <color rgb="FFF9C1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0"/>
          <c:order val="0"/>
          <c:tx>
            <c:v>Refrigerators</c:v>
          </c:tx>
          <c:spPr>
            <a:solidFill>
              <a:schemeClr val="accent1"/>
            </a:solidFill>
            <a:ln>
              <a:noFill/>
            </a:ln>
            <a:effectLst/>
          </c:spPr>
          <c:cat>
            <c:numRef>
              <c:f>'Domestic electricity allocation'!$E$22:$AU$22</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'Domestic electricity allocation'!$E$26:$AU$26</c:f>
              <c:numCache>
                <c:formatCode>0.000</c:formatCode>
                <c:ptCount val="43"/>
                <c:pt idx="0">
                  <c:v>0.39055133079847892</c:v>
                </c:pt>
                <c:pt idx="1">
                  <c:v>0.39555133079847893</c:v>
                </c:pt>
                <c:pt idx="2">
                  <c:v>0.40055133079847893</c:v>
                </c:pt>
                <c:pt idx="3">
                  <c:v>0.40555133079847894</c:v>
                </c:pt>
                <c:pt idx="4">
                  <c:v>0.41055133079847894</c:v>
                </c:pt>
                <c:pt idx="5">
                  <c:v>0.41555133079847895</c:v>
                </c:pt>
                <c:pt idx="6">
                  <c:v>0.42055133079847895</c:v>
                </c:pt>
                <c:pt idx="7">
                  <c:v>0.42555133079847896</c:v>
                </c:pt>
                <c:pt idx="8">
                  <c:v>0.43055133079847896</c:v>
                </c:pt>
                <c:pt idx="9">
                  <c:v>0.43555133079847896</c:v>
                </c:pt>
                <c:pt idx="10">
                  <c:v>0.44055133079847897</c:v>
                </c:pt>
                <c:pt idx="11">
                  <c:v>0.44555133079847897</c:v>
                </c:pt>
                <c:pt idx="12">
                  <c:v>0.45055133079847898</c:v>
                </c:pt>
                <c:pt idx="13">
                  <c:v>0.45555133079847898</c:v>
                </c:pt>
                <c:pt idx="14">
                  <c:v>0.46055133079847899</c:v>
                </c:pt>
                <c:pt idx="15">
                  <c:v>0.46555133079847899</c:v>
                </c:pt>
                <c:pt idx="16">
                  <c:v>0.470551330798479</c:v>
                </c:pt>
                <c:pt idx="17">
                  <c:v>0.475551330798479</c:v>
                </c:pt>
                <c:pt idx="18">
                  <c:v>0.480551330798479</c:v>
                </c:pt>
                <c:pt idx="19">
                  <c:v>0.48555133079847901</c:v>
                </c:pt>
                <c:pt idx="20">
                  <c:v>0.49055133079847901</c:v>
                </c:pt>
                <c:pt idx="21">
                  <c:v>0.49555133079847902</c:v>
                </c:pt>
                <c:pt idx="22">
                  <c:v>0.50055133079847902</c:v>
                </c:pt>
                <c:pt idx="23">
                  <c:v>0.50555133079847903</c:v>
                </c:pt>
                <c:pt idx="24">
                  <c:v>0.51055133079847903</c:v>
                </c:pt>
                <c:pt idx="25">
                  <c:v>0.51555133079847903</c:v>
                </c:pt>
                <c:pt idx="26">
                  <c:v>0.52055133079847904</c:v>
                </c:pt>
                <c:pt idx="27">
                  <c:v>0.52555133079847904</c:v>
                </c:pt>
                <c:pt idx="28">
                  <c:v>0.53055133079847905</c:v>
                </c:pt>
                <c:pt idx="29">
                  <c:v>0.53555133079847905</c:v>
                </c:pt>
                <c:pt idx="30">
                  <c:v>0.54055133079847906</c:v>
                </c:pt>
                <c:pt idx="31">
                  <c:v>0.54555133079847906</c:v>
                </c:pt>
                <c:pt idx="32">
                  <c:v>0.55055133079847907</c:v>
                </c:pt>
                <c:pt idx="33">
                  <c:v>0.55555133079847907</c:v>
                </c:pt>
                <c:pt idx="34">
                  <c:v>0.56055133079847907</c:v>
                </c:pt>
                <c:pt idx="35">
                  <c:v>0.56555133079847908</c:v>
                </c:pt>
                <c:pt idx="36">
                  <c:v>0.57055133079847908</c:v>
                </c:pt>
                <c:pt idx="37">
                  <c:v>0.57555133079847909</c:v>
                </c:pt>
                <c:pt idx="38">
                  <c:v>0.58055133079847909</c:v>
                </c:pt>
                <c:pt idx="39">
                  <c:v>0.5855513307984791</c:v>
                </c:pt>
                <c:pt idx="40">
                  <c:v>0.5905513307984791</c:v>
                </c:pt>
                <c:pt idx="41">
                  <c:v>0.59555133079847911</c:v>
                </c:pt>
                <c:pt idx="42">
                  <c:v>0.60055133079847911</c:v>
                </c:pt>
              </c:numCache>
            </c:numRef>
          </c:val>
          <c:extLst>
            <c:ext xmlns:c16="http://schemas.microsoft.com/office/drawing/2014/chart" uri="{C3380CC4-5D6E-409C-BE32-E72D297353CC}">
              <c16:uniqueId val="{00000000-A429-E140-A60C-9746C02486C8}"/>
            </c:ext>
          </c:extLst>
        </c:ser>
        <c:ser>
          <c:idx val="1"/>
          <c:order val="1"/>
          <c:tx>
            <c:v>Electric lights</c:v>
          </c:tx>
          <c:spPr>
            <a:solidFill>
              <a:schemeClr val="accent2"/>
            </a:solidFill>
            <a:ln w="25400">
              <a:noFill/>
            </a:ln>
            <a:effectLst/>
          </c:spPr>
          <c:val>
            <c:numRef>
              <c:f>'Domestic electricity allocation'!$E$28:$AU$28</c:f>
              <c:numCache>
                <c:formatCode>General</c:formatCode>
                <c:ptCount val="43"/>
                <c:pt idx="0">
                  <c:v>0.24377946768060843</c:v>
                </c:pt>
                <c:pt idx="1">
                  <c:v>0.24177946768060843</c:v>
                </c:pt>
                <c:pt idx="2">
                  <c:v>0.23977946768060845</c:v>
                </c:pt>
                <c:pt idx="3">
                  <c:v>0.23777946768060843</c:v>
                </c:pt>
                <c:pt idx="4">
                  <c:v>0.23577946768060842</c:v>
                </c:pt>
                <c:pt idx="5">
                  <c:v>0.23377946768060842</c:v>
                </c:pt>
                <c:pt idx="6">
                  <c:v>0.23177946768060842</c:v>
                </c:pt>
                <c:pt idx="7">
                  <c:v>0.22977946768060839</c:v>
                </c:pt>
                <c:pt idx="8">
                  <c:v>0.22777946768060842</c:v>
                </c:pt>
                <c:pt idx="9">
                  <c:v>0.22577946768060841</c:v>
                </c:pt>
                <c:pt idx="10">
                  <c:v>0.22377946768060841</c:v>
                </c:pt>
                <c:pt idx="11">
                  <c:v>0.22177946768060841</c:v>
                </c:pt>
                <c:pt idx="12">
                  <c:v>0.21977946768060841</c:v>
                </c:pt>
                <c:pt idx="13">
                  <c:v>0.21777946768060841</c:v>
                </c:pt>
                <c:pt idx="14">
                  <c:v>0.21577946768060843</c:v>
                </c:pt>
                <c:pt idx="15">
                  <c:v>0.2137794676806084</c:v>
                </c:pt>
                <c:pt idx="16">
                  <c:v>0.2117794676806084</c:v>
                </c:pt>
                <c:pt idx="17">
                  <c:v>0.2097794676806084</c:v>
                </c:pt>
                <c:pt idx="18">
                  <c:v>0.2077794676806084</c:v>
                </c:pt>
                <c:pt idx="19">
                  <c:v>0.20577946768060837</c:v>
                </c:pt>
                <c:pt idx="20">
                  <c:v>0.20377946768060839</c:v>
                </c:pt>
                <c:pt idx="21">
                  <c:v>0.20177946768060839</c:v>
                </c:pt>
                <c:pt idx="22">
                  <c:v>0.19977946768060839</c:v>
                </c:pt>
                <c:pt idx="23">
                  <c:v>0.19777946768060839</c:v>
                </c:pt>
                <c:pt idx="24">
                  <c:v>0.19577946768060836</c:v>
                </c:pt>
                <c:pt idx="25">
                  <c:v>0.19377946768060839</c:v>
                </c:pt>
                <c:pt idx="26">
                  <c:v>0.19177946768060838</c:v>
                </c:pt>
                <c:pt idx="27">
                  <c:v>0.18977946768060838</c:v>
                </c:pt>
                <c:pt idx="28">
                  <c:v>0.18777946768060838</c:v>
                </c:pt>
                <c:pt idx="29">
                  <c:v>0.18577946768060838</c:v>
                </c:pt>
                <c:pt idx="30">
                  <c:v>0.18377946768060838</c:v>
                </c:pt>
                <c:pt idx="31">
                  <c:v>0.1817794676806084</c:v>
                </c:pt>
                <c:pt idx="32">
                  <c:v>0.17977946768060837</c:v>
                </c:pt>
                <c:pt idx="33">
                  <c:v>0.17777946768060837</c:v>
                </c:pt>
                <c:pt idx="34">
                  <c:v>0.17577946768060837</c:v>
                </c:pt>
                <c:pt idx="35">
                  <c:v>0.17377946768060837</c:v>
                </c:pt>
                <c:pt idx="36">
                  <c:v>0.17177946768060834</c:v>
                </c:pt>
                <c:pt idx="37">
                  <c:v>0.16977946768060836</c:v>
                </c:pt>
                <c:pt idx="38">
                  <c:v>0.16777946768060836</c:v>
                </c:pt>
                <c:pt idx="39" formatCode="0.000">
                  <c:v>0.16577946768060836</c:v>
                </c:pt>
                <c:pt idx="40">
                  <c:v>0.16377946768060836</c:v>
                </c:pt>
                <c:pt idx="41">
                  <c:v>0.16177946768060836</c:v>
                </c:pt>
                <c:pt idx="42">
                  <c:v>0.15977946768060836</c:v>
                </c:pt>
              </c:numCache>
            </c:numRef>
          </c:val>
          <c:extLst>
            <c:ext xmlns:c16="http://schemas.microsoft.com/office/drawing/2014/chart" uri="{C3380CC4-5D6E-409C-BE32-E72D297353CC}">
              <c16:uniqueId val="{00000001-A429-E140-A60C-9746C02486C8}"/>
            </c:ext>
          </c:extLst>
        </c:ser>
        <c:ser>
          <c:idx val="2"/>
          <c:order val="2"/>
          <c:tx>
            <c:v>Television</c:v>
          </c:tx>
          <c:spPr>
            <a:solidFill>
              <a:schemeClr val="accent3"/>
            </a:solidFill>
            <a:ln w="25400">
              <a:noFill/>
            </a:ln>
            <a:effectLst/>
          </c:spPr>
          <c:val>
            <c:numRef>
              <c:f>'Domestic electricity allocation'!$E$30:$AU$30</c:f>
              <c:numCache>
                <c:formatCode>General</c:formatCode>
                <c:ptCount val="43"/>
                <c:pt idx="0">
                  <c:v>0.13642704154602855</c:v>
                </c:pt>
                <c:pt idx="1">
                  <c:v>0.13530777549098269</c:v>
                </c:pt>
                <c:pt idx="2">
                  <c:v>0.13418850943593683</c:v>
                </c:pt>
                <c:pt idx="3">
                  <c:v>0.13306924338089096</c:v>
                </c:pt>
                <c:pt idx="4">
                  <c:v>0.13194997732584507</c:v>
                </c:pt>
                <c:pt idx="5">
                  <c:v>0.1308307112707992</c:v>
                </c:pt>
                <c:pt idx="6">
                  <c:v>0.12971144521575331</c:v>
                </c:pt>
                <c:pt idx="7">
                  <c:v>0.12859217916070745</c:v>
                </c:pt>
                <c:pt idx="8">
                  <c:v>0.12747291310566158</c:v>
                </c:pt>
                <c:pt idx="9">
                  <c:v>0.12635364705061572</c:v>
                </c:pt>
                <c:pt idx="10">
                  <c:v>0.12523438099556986</c:v>
                </c:pt>
                <c:pt idx="11">
                  <c:v>0.12411511494052396</c:v>
                </c:pt>
                <c:pt idx="12">
                  <c:v>0.1229958488854781</c:v>
                </c:pt>
                <c:pt idx="13">
                  <c:v>0.12187658283043222</c:v>
                </c:pt>
                <c:pt idx="14">
                  <c:v>0.12075731677538636</c:v>
                </c:pt>
                <c:pt idx="15">
                  <c:v>0.11963805072034048</c:v>
                </c:pt>
                <c:pt idx="16">
                  <c:v>0.11851878466529461</c:v>
                </c:pt>
                <c:pt idx="17">
                  <c:v>0.11739951861024872</c:v>
                </c:pt>
                <c:pt idx="18">
                  <c:v>0.11628025255520286</c:v>
                </c:pt>
                <c:pt idx="19">
                  <c:v>0.11516098650015698</c:v>
                </c:pt>
                <c:pt idx="20">
                  <c:v>0.11404172044511111</c:v>
                </c:pt>
                <c:pt idx="21">
                  <c:v>0.11292245439006525</c:v>
                </c:pt>
                <c:pt idx="22">
                  <c:v>0.11180318833501937</c:v>
                </c:pt>
                <c:pt idx="23">
                  <c:v>0.11068392227997351</c:v>
                </c:pt>
                <c:pt idx="24">
                  <c:v>0.10956465622492763</c:v>
                </c:pt>
                <c:pt idx="25">
                  <c:v>0.10844539016988176</c:v>
                </c:pt>
                <c:pt idx="26">
                  <c:v>0.10732612411483587</c:v>
                </c:pt>
                <c:pt idx="27">
                  <c:v>0.10620685805979001</c:v>
                </c:pt>
                <c:pt idx="28">
                  <c:v>0.10508759200474413</c:v>
                </c:pt>
                <c:pt idx="29">
                  <c:v>0.10396832594969826</c:v>
                </c:pt>
                <c:pt idx="30">
                  <c:v>0.10284905989465239</c:v>
                </c:pt>
                <c:pt idx="31">
                  <c:v>0.10172979383960652</c:v>
                </c:pt>
                <c:pt idx="32">
                  <c:v>0.10061052778456064</c:v>
                </c:pt>
                <c:pt idx="33">
                  <c:v>9.9491261729514766E-2</c:v>
                </c:pt>
                <c:pt idx="34">
                  <c:v>9.8371995674468901E-2</c:v>
                </c:pt>
                <c:pt idx="35">
                  <c:v>9.7252729619423023E-2</c:v>
                </c:pt>
                <c:pt idx="36">
                  <c:v>9.6133463564377158E-2</c:v>
                </c:pt>
                <c:pt idx="37">
                  <c:v>9.501419750933128E-2</c:v>
                </c:pt>
                <c:pt idx="38">
                  <c:v>9.3894931454285416E-2</c:v>
                </c:pt>
                <c:pt idx="39" formatCode="0.000">
                  <c:v>9.2775665399239537E-2</c:v>
                </c:pt>
                <c:pt idx="40">
                  <c:v>9.1656399344193673E-2</c:v>
                </c:pt>
                <c:pt idx="41">
                  <c:v>9.0537133289147781E-2</c:v>
                </c:pt>
                <c:pt idx="42">
                  <c:v>8.9417867234101917E-2</c:v>
                </c:pt>
              </c:numCache>
            </c:numRef>
          </c:val>
          <c:extLst>
            <c:ext xmlns:c16="http://schemas.microsoft.com/office/drawing/2014/chart" uri="{C3380CC4-5D6E-409C-BE32-E72D297353CC}">
              <c16:uniqueId val="{00000002-A429-E140-A60C-9746C02486C8}"/>
            </c:ext>
          </c:extLst>
        </c:ser>
        <c:ser>
          <c:idx val="3"/>
          <c:order val="3"/>
          <c:tx>
            <c:v>Fan</c:v>
          </c:tx>
          <c:spPr>
            <a:solidFill>
              <a:schemeClr val="accent4"/>
            </a:solidFill>
            <a:ln w="25400">
              <a:noFill/>
            </a:ln>
            <a:effectLst/>
          </c:spPr>
          <c:val>
            <c:numRef>
              <c:f>'Domestic electricity allocation'!$E$32:$AU$32</c:f>
              <c:numCache>
                <c:formatCode>General</c:formatCode>
                <c:ptCount val="43"/>
                <c:pt idx="0">
                  <c:v>0.12300798827920607</c:v>
                </c:pt>
                <c:pt idx="1">
                  <c:v>0.12199881396727948</c:v>
                </c:pt>
                <c:pt idx="2">
                  <c:v>0.12098963965535288</c:v>
                </c:pt>
                <c:pt idx="3">
                  <c:v>0.11998046534342625</c:v>
                </c:pt>
                <c:pt idx="4">
                  <c:v>0.11897129103149966</c:v>
                </c:pt>
                <c:pt idx="5">
                  <c:v>0.11796211671957305</c:v>
                </c:pt>
                <c:pt idx="6">
                  <c:v>0.11695294240764645</c:v>
                </c:pt>
                <c:pt idx="7">
                  <c:v>0.11594376809571984</c:v>
                </c:pt>
                <c:pt idx="8">
                  <c:v>0.11493459378379323</c:v>
                </c:pt>
                <c:pt idx="9">
                  <c:v>0.11392541947186663</c:v>
                </c:pt>
                <c:pt idx="10">
                  <c:v>0.11291624515994002</c:v>
                </c:pt>
                <c:pt idx="11">
                  <c:v>0.11190707084801341</c:v>
                </c:pt>
                <c:pt idx="12">
                  <c:v>0.11089789653608681</c:v>
                </c:pt>
                <c:pt idx="13">
                  <c:v>0.1098887222241602</c:v>
                </c:pt>
                <c:pt idx="14">
                  <c:v>0.1088795479122336</c:v>
                </c:pt>
                <c:pt idx="15">
                  <c:v>0.10787037360030698</c:v>
                </c:pt>
                <c:pt idx="16">
                  <c:v>0.10686119928838038</c:v>
                </c:pt>
                <c:pt idx="17">
                  <c:v>0.10585202497645377</c:v>
                </c:pt>
                <c:pt idx="18">
                  <c:v>0.10484285066452717</c:v>
                </c:pt>
                <c:pt idx="19">
                  <c:v>0.10383367635260057</c:v>
                </c:pt>
                <c:pt idx="20">
                  <c:v>0.10282450204067395</c:v>
                </c:pt>
                <c:pt idx="21">
                  <c:v>0.10181532772874735</c:v>
                </c:pt>
                <c:pt idx="22">
                  <c:v>0.10080615341682074</c:v>
                </c:pt>
                <c:pt idx="23">
                  <c:v>9.9796979104894143E-2</c:v>
                </c:pt>
                <c:pt idx="24">
                  <c:v>9.8787804792967532E-2</c:v>
                </c:pt>
                <c:pt idx="25">
                  <c:v>9.7778630481040921E-2</c:v>
                </c:pt>
                <c:pt idx="26">
                  <c:v>9.6769456169114323E-2</c:v>
                </c:pt>
                <c:pt idx="27">
                  <c:v>9.5760281857187698E-2</c:v>
                </c:pt>
                <c:pt idx="28">
                  <c:v>9.4751107545261101E-2</c:v>
                </c:pt>
                <c:pt idx="29">
                  <c:v>9.374193323333449E-2</c:v>
                </c:pt>
                <c:pt idx="30">
                  <c:v>9.2732758921407893E-2</c:v>
                </c:pt>
                <c:pt idx="31">
                  <c:v>9.1723584609481296E-2</c:v>
                </c:pt>
                <c:pt idx="32">
                  <c:v>9.0714410297554671E-2</c:v>
                </c:pt>
                <c:pt idx="33">
                  <c:v>8.9705235985628073E-2</c:v>
                </c:pt>
                <c:pt idx="34">
                  <c:v>8.8696061673701462E-2</c:v>
                </c:pt>
                <c:pt idx="35">
                  <c:v>8.7686887361774865E-2</c:v>
                </c:pt>
                <c:pt idx="36">
                  <c:v>8.6677713049848254E-2</c:v>
                </c:pt>
                <c:pt idx="37">
                  <c:v>8.5668538737921643E-2</c:v>
                </c:pt>
                <c:pt idx="38">
                  <c:v>8.4659364425995046E-2</c:v>
                </c:pt>
                <c:pt idx="39" formatCode="0.000">
                  <c:v>8.3650190114068435E-2</c:v>
                </c:pt>
                <c:pt idx="40">
                  <c:v>8.2641015802141823E-2</c:v>
                </c:pt>
                <c:pt idx="41">
                  <c:v>8.1631841490215226E-2</c:v>
                </c:pt>
                <c:pt idx="42">
                  <c:v>8.0622667178288615E-2</c:v>
                </c:pt>
              </c:numCache>
            </c:numRef>
          </c:val>
          <c:extLst>
            <c:ext xmlns:c16="http://schemas.microsoft.com/office/drawing/2014/chart" uri="{C3380CC4-5D6E-409C-BE32-E72D297353CC}">
              <c16:uniqueId val="{00000003-A429-E140-A60C-9746C02486C8}"/>
            </c:ext>
          </c:extLst>
        </c:ser>
        <c:ser>
          <c:idx val="4"/>
          <c:order val="4"/>
          <c:tx>
            <c:v>Iron</c:v>
          </c:tx>
          <c:spPr>
            <a:solidFill>
              <a:schemeClr val="accent5"/>
            </a:solidFill>
            <a:ln w="25400">
              <a:noFill/>
            </a:ln>
            <a:effectLst/>
          </c:spPr>
          <c:val>
            <c:numRef>
              <c:f>'Domestic electricity allocation'!$E$34:$AU$34</c:f>
              <c:numCache>
                <c:formatCode>General</c:formatCode>
                <c:ptCount val="43"/>
                <c:pt idx="0">
                  <c:v>5.479446750619181E-2</c:v>
                </c:pt>
                <c:pt idx="1">
                  <c:v>5.4344926221788145E-2</c:v>
                </c:pt>
                <c:pt idx="2">
                  <c:v>5.3895384937384466E-2</c:v>
                </c:pt>
                <c:pt idx="3">
                  <c:v>5.3445843652980801E-2</c:v>
                </c:pt>
                <c:pt idx="4">
                  <c:v>5.2996302368577136E-2</c:v>
                </c:pt>
                <c:pt idx="5">
                  <c:v>5.2546761084173457E-2</c:v>
                </c:pt>
                <c:pt idx="6">
                  <c:v>5.2097219799769792E-2</c:v>
                </c:pt>
                <c:pt idx="7">
                  <c:v>5.1647678515366113E-2</c:v>
                </c:pt>
                <c:pt idx="8">
                  <c:v>5.1198137230962448E-2</c:v>
                </c:pt>
                <c:pt idx="9">
                  <c:v>5.0748595946558783E-2</c:v>
                </c:pt>
                <c:pt idx="10">
                  <c:v>5.0299054662155104E-2</c:v>
                </c:pt>
                <c:pt idx="11">
                  <c:v>4.9849513377751439E-2</c:v>
                </c:pt>
                <c:pt idx="12">
                  <c:v>4.939997209334776E-2</c:v>
                </c:pt>
                <c:pt idx="13">
                  <c:v>4.8950430808944095E-2</c:v>
                </c:pt>
                <c:pt idx="14">
                  <c:v>4.850088952454043E-2</c:v>
                </c:pt>
                <c:pt idx="15">
                  <c:v>4.8051348240136751E-2</c:v>
                </c:pt>
                <c:pt idx="16">
                  <c:v>4.7601806955733086E-2</c:v>
                </c:pt>
                <c:pt idx="17">
                  <c:v>4.7152265671329421E-2</c:v>
                </c:pt>
                <c:pt idx="18">
                  <c:v>4.6702724386925742E-2</c:v>
                </c:pt>
                <c:pt idx="19">
                  <c:v>4.6253183102522077E-2</c:v>
                </c:pt>
                <c:pt idx="20">
                  <c:v>4.5803641818118405E-2</c:v>
                </c:pt>
                <c:pt idx="21">
                  <c:v>4.5354100533714733E-2</c:v>
                </c:pt>
                <c:pt idx="22">
                  <c:v>4.4904559249311068E-2</c:v>
                </c:pt>
                <c:pt idx="23">
                  <c:v>4.445501796490739E-2</c:v>
                </c:pt>
                <c:pt idx="24">
                  <c:v>4.4005476680503725E-2</c:v>
                </c:pt>
                <c:pt idx="25">
                  <c:v>4.3555935396100059E-2</c:v>
                </c:pt>
                <c:pt idx="26">
                  <c:v>4.3106394111696381E-2</c:v>
                </c:pt>
                <c:pt idx="27">
                  <c:v>4.2656852827292716E-2</c:v>
                </c:pt>
                <c:pt idx="28">
                  <c:v>4.2207311542889044E-2</c:v>
                </c:pt>
                <c:pt idx="29">
                  <c:v>4.1757770258485372E-2</c:v>
                </c:pt>
                <c:pt idx="30">
                  <c:v>4.1308228974081707E-2</c:v>
                </c:pt>
                <c:pt idx="31">
                  <c:v>4.0858687689678035E-2</c:v>
                </c:pt>
                <c:pt idx="32">
                  <c:v>4.0409146405274363E-2</c:v>
                </c:pt>
                <c:pt idx="33">
                  <c:v>3.9959605120870698E-2</c:v>
                </c:pt>
                <c:pt idx="34">
                  <c:v>3.9510063836467019E-2</c:v>
                </c:pt>
                <c:pt idx="35">
                  <c:v>3.9060522552063354E-2</c:v>
                </c:pt>
                <c:pt idx="36">
                  <c:v>3.8610981267659682E-2</c:v>
                </c:pt>
                <c:pt idx="37">
                  <c:v>3.816143998325601E-2</c:v>
                </c:pt>
                <c:pt idx="38">
                  <c:v>3.7711898698852345E-2</c:v>
                </c:pt>
                <c:pt idx="39" formatCode="0.000">
                  <c:v>3.7262357414448673E-2</c:v>
                </c:pt>
                <c:pt idx="40">
                  <c:v>3.6812816130045001E-2</c:v>
                </c:pt>
                <c:pt idx="41">
                  <c:v>3.6363274845641329E-2</c:v>
                </c:pt>
                <c:pt idx="42">
                  <c:v>3.5913733561237664E-2</c:v>
                </c:pt>
              </c:numCache>
            </c:numRef>
          </c:val>
          <c:extLst>
            <c:ext xmlns:c16="http://schemas.microsoft.com/office/drawing/2014/chart" uri="{C3380CC4-5D6E-409C-BE32-E72D297353CC}">
              <c16:uniqueId val="{00000004-A429-E140-A60C-9746C02486C8}"/>
            </c:ext>
          </c:extLst>
        </c:ser>
        <c:ser>
          <c:idx val="5"/>
          <c:order val="5"/>
          <c:tx>
            <c:v>Other appliances</c:v>
          </c:tx>
          <c:spPr>
            <a:solidFill>
              <a:schemeClr val="accent6"/>
            </a:solidFill>
            <a:ln w="25400">
              <a:noFill/>
            </a:ln>
            <a:effectLst/>
          </c:spPr>
          <c:val>
            <c:numRef>
              <c:f>'Domestic electricity allocation'!$E$36:$AU$36</c:f>
              <c:numCache>
                <c:formatCode>General</c:formatCode>
                <c:ptCount val="43"/>
                <c:pt idx="0">
                  <c:v>5.1439704189486173E-2</c:v>
                </c:pt>
                <c:pt idx="1">
                  <c:v>5.1017685840862324E-2</c:v>
                </c:pt>
                <c:pt idx="2">
                  <c:v>5.0595667492238476E-2</c:v>
                </c:pt>
                <c:pt idx="3">
                  <c:v>5.0173649143614614E-2</c:v>
                </c:pt>
                <c:pt idx="4">
                  <c:v>4.9751630794990766E-2</c:v>
                </c:pt>
                <c:pt idx="5">
                  <c:v>4.9329612446366911E-2</c:v>
                </c:pt>
                <c:pt idx="6">
                  <c:v>4.8907594097743055E-2</c:v>
                </c:pt>
                <c:pt idx="7">
                  <c:v>4.84855757491192E-2</c:v>
                </c:pt>
                <c:pt idx="8">
                  <c:v>4.8063557400495352E-2</c:v>
                </c:pt>
                <c:pt idx="9">
                  <c:v>4.7641539051871497E-2</c:v>
                </c:pt>
                <c:pt idx="10">
                  <c:v>4.7219520703247642E-2</c:v>
                </c:pt>
                <c:pt idx="11">
                  <c:v>4.6797502354623793E-2</c:v>
                </c:pt>
                <c:pt idx="12">
                  <c:v>4.6375484005999931E-2</c:v>
                </c:pt>
                <c:pt idx="13">
                  <c:v>4.5953465657376083E-2</c:v>
                </c:pt>
                <c:pt idx="14">
                  <c:v>4.5531447308752235E-2</c:v>
                </c:pt>
                <c:pt idx="15">
                  <c:v>4.5109428960128373E-2</c:v>
                </c:pt>
                <c:pt idx="16">
                  <c:v>4.4687410611504524E-2</c:v>
                </c:pt>
                <c:pt idx="17">
                  <c:v>4.4265392262880669E-2</c:v>
                </c:pt>
                <c:pt idx="18">
                  <c:v>4.3843373914256814E-2</c:v>
                </c:pt>
                <c:pt idx="19">
                  <c:v>4.3421355565632959E-2</c:v>
                </c:pt>
                <c:pt idx="20">
                  <c:v>4.2999337217009111E-2</c:v>
                </c:pt>
                <c:pt idx="21">
                  <c:v>4.2577318868385255E-2</c:v>
                </c:pt>
                <c:pt idx="22">
                  <c:v>4.21553005197614E-2</c:v>
                </c:pt>
                <c:pt idx="23">
                  <c:v>4.1733282171137552E-2</c:v>
                </c:pt>
                <c:pt idx="24">
                  <c:v>4.131126382251369E-2</c:v>
                </c:pt>
                <c:pt idx="25">
                  <c:v>4.0889245473889842E-2</c:v>
                </c:pt>
                <c:pt idx="26">
                  <c:v>4.046722712526598E-2</c:v>
                </c:pt>
                <c:pt idx="27">
                  <c:v>4.0045208776642131E-2</c:v>
                </c:pt>
                <c:pt idx="28">
                  <c:v>3.9623190428018283E-2</c:v>
                </c:pt>
                <c:pt idx="29">
                  <c:v>3.9201172079394421E-2</c:v>
                </c:pt>
                <c:pt idx="30">
                  <c:v>3.8779153730770573E-2</c:v>
                </c:pt>
                <c:pt idx="31">
                  <c:v>3.8357135382146718E-2</c:v>
                </c:pt>
                <c:pt idx="32">
                  <c:v>3.7935117033522862E-2</c:v>
                </c:pt>
                <c:pt idx="33">
                  <c:v>3.7513098684899007E-2</c:v>
                </c:pt>
                <c:pt idx="34">
                  <c:v>3.7091080336275159E-2</c:v>
                </c:pt>
                <c:pt idx="35">
                  <c:v>3.6669061987651304E-2</c:v>
                </c:pt>
                <c:pt idx="36">
                  <c:v>3.6247043639027449E-2</c:v>
                </c:pt>
                <c:pt idx="37">
                  <c:v>3.5825025290403593E-2</c:v>
                </c:pt>
                <c:pt idx="38">
                  <c:v>3.5403006941779745E-2</c:v>
                </c:pt>
                <c:pt idx="39" formatCode="0.000">
                  <c:v>3.498098859315589E-2</c:v>
                </c:pt>
                <c:pt idx="40">
                  <c:v>3.4558970244532035E-2</c:v>
                </c:pt>
                <c:pt idx="41">
                  <c:v>3.4136951895908187E-2</c:v>
                </c:pt>
                <c:pt idx="42">
                  <c:v>3.3714933547284331E-2</c:v>
                </c:pt>
              </c:numCache>
            </c:numRef>
          </c:val>
          <c:extLst>
            <c:ext xmlns:c16="http://schemas.microsoft.com/office/drawing/2014/chart" uri="{C3380CC4-5D6E-409C-BE32-E72D297353CC}">
              <c16:uniqueId val="{00000005-A429-E140-A60C-9746C02486C8}"/>
            </c:ext>
          </c:extLst>
        </c:ser>
        <c:dLbls>
          <c:showLegendKey val="0"/>
          <c:showVal val="0"/>
          <c:showCatName val="0"/>
          <c:showSerName val="0"/>
          <c:showPercent val="0"/>
          <c:showBubbleSize val="0"/>
        </c:dLbls>
        <c:axId val="-1264366592"/>
        <c:axId val="-1264247136"/>
      </c:areaChart>
      <c:catAx>
        <c:axId val="-12643665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4247136"/>
        <c:crosses val="autoZero"/>
        <c:auto val="1"/>
        <c:lblAlgn val="ctr"/>
        <c:lblOffset val="100"/>
        <c:noMultiLvlLbl val="0"/>
      </c:catAx>
      <c:valAx>
        <c:axId val="-1264247136"/>
        <c:scaling>
          <c:orientation val="minMax"/>
        </c:scaling>
        <c:delete val="0"/>
        <c:axPos val="l"/>
        <c:majorGridlines>
          <c:spPr>
            <a:ln w="9525" cap="flat" cmpd="sng" algn="ctr">
              <a:solidFill>
                <a:schemeClr val="tx1">
                  <a:lumMod val="15000"/>
                  <a:lumOff val="85000"/>
                </a:schemeClr>
              </a:solidFill>
              <a:round/>
            </a:ln>
            <a:effectLst/>
          </c:spPr>
        </c:majorGridlines>
        <c:numFmt formatCode="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4366592"/>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1"/>
          <c:order val="0"/>
          <c:tx>
            <c:strRef>
              <c:f>'Non-spec. ind. elec. alloc.'!$D$8</c:f>
              <c:strCache>
                <c:ptCount val="1"/>
                <c:pt idx="0">
                  <c:v>Non-ferrous metals</c:v>
                </c:pt>
              </c:strCache>
            </c:strRef>
          </c:tx>
          <c:spPr>
            <a:solidFill>
              <a:schemeClr val="accent2"/>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alloc.'!$E$8:$AU$8</c:f>
              <c:numCache>
                <c:formatCode>General</c:formatCode>
                <c:ptCount val="43"/>
                <c:pt idx="0">
                  <c:v>170</c:v>
                </c:pt>
                <c:pt idx="1">
                  <c:v>194</c:v>
                </c:pt>
                <c:pt idx="2">
                  <c:v>226</c:v>
                </c:pt>
              </c:numCache>
            </c:numRef>
          </c:val>
          <c:extLst>
            <c:ext xmlns:c16="http://schemas.microsoft.com/office/drawing/2014/chart" uri="{C3380CC4-5D6E-409C-BE32-E72D297353CC}">
              <c16:uniqueId val="{00000000-D34D-7B45-92EA-449DED51D666}"/>
            </c:ext>
          </c:extLst>
        </c:ser>
        <c:ser>
          <c:idx val="2"/>
          <c:order val="1"/>
          <c:tx>
            <c:strRef>
              <c:f>'Non-spec. ind. elec. alloc.'!$D$9</c:f>
              <c:strCache>
                <c:ptCount val="1"/>
                <c:pt idx="0">
                  <c:v>Mining and quarrying</c:v>
                </c:pt>
              </c:strCache>
            </c:strRef>
          </c:tx>
          <c:spPr>
            <a:solidFill>
              <a:schemeClr val="accent3"/>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alloc.'!$E$9:$AU$9</c:f>
              <c:numCache>
                <c:formatCode>General</c:formatCode>
                <c:ptCount val="43"/>
                <c:pt idx="0">
                  <c:v>17</c:v>
                </c:pt>
                <c:pt idx="1">
                  <c:v>19</c:v>
                </c:pt>
                <c:pt idx="2">
                  <c:v>22</c:v>
                </c:pt>
              </c:numCache>
            </c:numRef>
          </c:val>
          <c:extLst>
            <c:ext xmlns:c16="http://schemas.microsoft.com/office/drawing/2014/chart" uri="{C3380CC4-5D6E-409C-BE32-E72D297353CC}">
              <c16:uniqueId val="{00000001-D34D-7B45-92EA-449DED51D666}"/>
            </c:ext>
          </c:extLst>
        </c:ser>
        <c:ser>
          <c:idx val="0"/>
          <c:order val="2"/>
          <c:tx>
            <c:strRef>
              <c:f>'Non-spec. ind. elec. alloc.'!$D$6</c:f>
              <c:strCache>
                <c:ptCount val="1"/>
                <c:pt idx="0">
                  <c:v>Agriculture/forestry</c:v>
                </c:pt>
              </c:strCache>
            </c:strRef>
          </c:tx>
          <c:spPr>
            <a:solidFill>
              <a:schemeClr val="accent1"/>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alloc.'!$E$6:$AU$6</c:f>
              <c:numCache>
                <c:formatCode>General</c:formatCode>
                <c:ptCount val="43"/>
                <c:pt idx="0">
                  <c:v>2</c:v>
                </c:pt>
                <c:pt idx="1">
                  <c:v>3</c:v>
                </c:pt>
                <c:pt idx="2">
                  <c:v>3</c:v>
                </c:pt>
              </c:numCache>
            </c:numRef>
          </c:val>
          <c:extLst>
            <c:ext xmlns:c16="http://schemas.microsoft.com/office/drawing/2014/chart" uri="{C3380CC4-5D6E-409C-BE32-E72D297353CC}">
              <c16:uniqueId val="{00000002-D34D-7B45-92EA-449DED51D666}"/>
            </c:ext>
          </c:extLst>
        </c:ser>
        <c:ser>
          <c:idx val="3"/>
          <c:order val="3"/>
          <c:tx>
            <c:strRef>
              <c:f>'Non-spec. ind. elec. alloc.'!$D$10</c:f>
              <c:strCache>
                <c:ptCount val="1"/>
                <c:pt idx="0">
                  <c:v>Textile and leather</c:v>
                </c:pt>
              </c:strCache>
            </c:strRef>
          </c:tx>
          <c:spPr>
            <a:solidFill>
              <a:schemeClr val="accent4"/>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alloc.'!$E$10:$AU$10</c:f>
              <c:numCache>
                <c:formatCode>General</c:formatCode>
                <c:ptCount val="43"/>
                <c:pt idx="0">
                  <c:v>1</c:v>
                </c:pt>
                <c:pt idx="1">
                  <c:v>2</c:v>
                </c:pt>
                <c:pt idx="2">
                  <c:v>2</c:v>
                </c:pt>
              </c:numCache>
            </c:numRef>
          </c:val>
          <c:extLst>
            <c:ext xmlns:c16="http://schemas.microsoft.com/office/drawing/2014/chart" uri="{C3380CC4-5D6E-409C-BE32-E72D297353CC}">
              <c16:uniqueId val="{00000003-D34D-7B45-92EA-449DED51D666}"/>
            </c:ext>
          </c:extLst>
        </c:ser>
        <c:ser>
          <c:idx val="4"/>
          <c:order val="4"/>
          <c:tx>
            <c:strRef>
              <c:f>'Non-spec. ind. elec. alloc.'!$D$11</c:f>
              <c:strCache>
                <c:ptCount val="1"/>
                <c:pt idx="0">
                  <c:v>Non-specified (industry)</c:v>
                </c:pt>
              </c:strCache>
            </c:strRef>
          </c:tx>
          <c:spPr>
            <a:solidFill>
              <a:schemeClr val="accent5"/>
            </a:solidFill>
            <a:ln>
              <a:noFill/>
            </a:ln>
            <a:effectLst/>
          </c:spPr>
          <c:cat>
            <c:numRef>
              <c:f>'Non-spec. ind. elec. alloc.'!$E$1:$AU$1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'Non-spec. ind. elec. alloc.'!$E$11:$AU$11</c:f>
              <c:numCache>
                <c:formatCode>General</c:formatCode>
                <c:ptCount val="43"/>
                <c:pt idx="0">
                  <c:v>22</c:v>
                </c:pt>
                <c:pt idx="1">
                  <c:v>25</c:v>
                </c:pt>
                <c:pt idx="2">
                  <c:v>29</c:v>
                </c:pt>
                <c:pt idx="3">
                  <c:v>300</c:v>
                </c:pt>
                <c:pt idx="4">
                  <c:v>281</c:v>
                </c:pt>
                <c:pt idx="5">
                  <c:v>290</c:v>
                </c:pt>
                <c:pt idx="6">
                  <c:v>300</c:v>
                </c:pt>
                <c:pt idx="7">
                  <c:v>243</c:v>
                </c:pt>
                <c:pt idx="8">
                  <c:v>308</c:v>
                </c:pt>
                <c:pt idx="9">
                  <c:v>340</c:v>
                </c:pt>
                <c:pt idx="10">
                  <c:v>339</c:v>
                </c:pt>
                <c:pt idx="11">
                  <c:v>307</c:v>
                </c:pt>
                <c:pt idx="12">
                  <c:v>111</c:v>
                </c:pt>
                <c:pt idx="13">
                  <c:v>47</c:v>
                </c:pt>
                <c:pt idx="14">
                  <c:v>125</c:v>
                </c:pt>
                <c:pt idx="15">
                  <c:v>236</c:v>
                </c:pt>
                <c:pt idx="16">
                  <c:v>271</c:v>
                </c:pt>
                <c:pt idx="17">
                  <c:v>297</c:v>
                </c:pt>
                <c:pt idx="18">
                  <c:v>303</c:v>
                </c:pt>
                <c:pt idx="19">
                  <c:v>306</c:v>
                </c:pt>
                <c:pt idx="20">
                  <c:v>319</c:v>
                </c:pt>
                <c:pt idx="21">
                  <c:v>332</c:v>
                </c:pt>
                <c:pt idx="22">
                  <c:v>341</c:v>
                </c:pt>
                <c:pt idx="23">
                  <c:v>309</c:v>
                </c:pt>
                <c:pt idx="24">
                  <c:v>317</c:v>
                </c:pt>
                <c:pt idx="25">
                  <c:v>331</c:v>
                </c:pt>
                <c:pt idx="26">
                  <c:v>396</c:v>
                </c:pt>
                <c:pt idx="27">
                  <c:v>264</c:v>
                </c:pt>
                <c:pt idx="28">
                  <c:v>372</c:v>
                </c:pt>
                <c:pt idx="29">
                  <c:v>370</c:v>
                </c:pt>
                <c:pt idx="30">
                  <c:v>373</c:v>
                </c:pt>
                <c:pt idx="31">
                  <c:v>336</c:v>
                </c:pt>
                <c:pt idx="32">
                  <c:v>190</c:v>
                </c:pt>
                <c:pt idx="33">
                  <c:v>174</c:v>
                </c:pt>
                <c:pt idx="34">
                  <c:v>219</c:v>
                </c:pt>
                <c:pt idx="35">
                  <c:v>309</c:v>
                </c:pt>
                <c:pt idx="36">
                  <c:v>231</c:v>
                </c:pt>
                <c:pt idx="37">
                  <c:v>255</c:v>
                </c:pt>
                <c:pt idx="38">
                  <c:v>251</c:v>
                </c:pt>
                <c:pt idx="39">
                  <c:v>271</c:v>
                </c:pt>
                <c:pt idx="40">
                  <c:v>335</c:v>
                </c:pt>
                <c:pt idx="41">
                  <c:v>357</c:v>
                </c:pt>
                <c:pt idx="42">
                  <c:v>363</c:v>
                </c:pt>
              </c:numCache>
            </c:numRef>
          </c:val>
          <c:extLst>
            <c:ext xmlns:c16="http://schemas.microsoft.com/office/drawing/2014/chart" uri="{C3380CC4-5D6E-409C-BE32-E72D297353CC}">
              <c16:uniqueId val="{00000004-D34D-7B45-92EA-449DED51D666}"/>
            </c:ext>
          </c:extLst>
        </c:ser>
        <c:dLbls>
          <c:showLegendKey val="0"/>
          <c:showVal val="0"/>
          <c:showCatName val="0"/>
          <c:showSerName val="0"/>
          <c:showPercent val="0"/>
          <c:showBubbleSize val="0"/>
        </c:dLbls>
        <c:axId val="164219536"/>
        <c:axId val="164221584"/>
      </c:areaChart>
      <c:catAx>
        <c:axId val="16421953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221584"/>
        <c:crosses val="autoZero"/>
        <c:auto val="1"/>
        <c:lblAlgn val="ctr"/>
        <c:lblOffset val="100"/>
        <c:noMultiLvlLbl val="0"/>
      </c:catAx>
      <c:valAx>
        <c:axId val="164221584"/>
        <c:scaling>
          <c:orientation val="minMax"/>
        </c:scaling>
        <c:delete val="0"/>
        <c:axPos val="l"/>
        <c:numFmt formatCode="General" sourceLinked="0"/>
        <c:majorTickMark val="in"/>
        <c:minorTickMark val="none"/>
        <c:tickLblPos val="nextTo"/>
        <c:spPr>
          <a:noFill/>
          <a:ln>
            <a:solidFill>
              <a:schemeClr val="accent6">
                <a:lumMod val="60000"/>
                <a:lumOff val="40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219536"/>
        <c:crosses val="autoZero"/>
        <c:crossBetween val="midCat"/>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1"/>
          <c:order val="0"/>
          <c:tx>
            <c:strRef>
              <c:f>'Non-spec. ind. elec. alloc.'!$B$53</c:f>
              <c:strCache>
                <c:ptCount val="1"/>
                <c:pt idx="0">
                  <c:v>Non-ferrous metals</c:v>
                </c:pt>
              </c:strCache>
            </c:strRef>
          </c:tx>
          <c:spPr>
            <a:solidFill>
              <a:schemeClr val="accent2"/>
            </a:solidFill>
            <a:ln>
              <a:noFill/>
            </a:ln>
            <a:effectLst/>
          </c:spPr>
          <c:val>
            <c:numRef>
              <c:f>'Non-spec. ind. elec. alloc.'!$E$53:$AU$53</c:f>
              <c:numCache>
                <c:formatCode>General</c:formatCode>
                <c:ptCount val="43"/>
                <c:pt idx="0">
                  <c:v>170</c:v>
                </c:pt>
                <c:pt idx="1">
                  <c:v>194</c:v>
                </c:pt>
                <c:pt idx="2">
                  <c:v>226</c:v>
                </c:pt>
                <c:pt idx="3">
                  <c:v>210.6</c:v>
                </c:pt>
                <c:pt idx="4">
                  <c:v>204</c:v>
                </c:pt>
                <c:pt idx="5">
                  <c:v>215.4</c:v>
                </c:pt>
                <c:pt idx="6">
                  <c:v>226.79999999999998</c:v>
                </c:pt>
                <c:pt idx="7">
                  <c:v>192</c:v>
                </c:pt>
                <c:pt idx="8">
                  <c:v>238.79999999999998</c:v>
                </c:pt>
                <c:pt idx="9">
                  <c:v>272.39999999999998</c:v>
                </c:pt>
                <c:pt idx="10">
                  <c:v>275.39999999999998</c:v>
                </c:pt>
                <c:pt idx="11">
                  <c:v>200</c:v>
                </c:pt>
                <c:pt idx="12">
                  <c:v>50</c:v>
                </c:pt>
                <c:pt idx="13">
                  <c:v>25</c:v>
                </c:pt>
                <c:pt idx="14">
                  <c:v>50</c:v>
                </c:pt>
                <c:pt idx="15">
                  <c:v>100</c:v>
                </c:pt>
                <c:pt idx="16">
                  <c:v>150</c:v>
                </c:pt>
                <c:pt idx="17">
                  <c:v>150</c:v>
                </c:pt>
                <c:pt idx="18">
                  <c:v>150</c:v>
                </c:pt>
                <c:pt idx="19">
                  <c:v>150</c:v>
                </c:pt>
                <c:pt idx="20">
                  <c:v>150</c:v>
                </c:pt>
                <c:pt idx="21">
                  <c:v>150</c:v>
                </c:pt>
                <c:pt idx="22">
                  <c:v>150</c:v>
                </c:pt>
                <c:pt idx="23">
                  <c:v>150</c:v>
                </c:pt>
                <c:pt idx="24">
                  <c:v>150</c:v>
                </c:pt>
                <c:pt idx="25">
                  <c:v>150</c:v>
                </c:pt>
                <c:pt idx="26">
                  <c:v>150</c:v>
                </c:pt>
                <c:pt idx="27">
                  <c:v>150</c:v>
                </c:pt>
                <c:pt idx="28">
                  <c:v>150</c:v>
                </c:pt>
                <c:pt idx="29">
                  <c:v>150</c:v>
                </c:pt>
                <c:pt idx="30">
                  <c:v>150</c:v>
                </c:pt>
                <c:pt idx="31">
                  <c:v>50</c:v>
                </c:pt>
                <c:pt idx="32">
                  <c:v>12.5</c:v>
                </c:pt>
                <c:pt idx="33">
                  <c:v>0</c:v>
                </c:pt>
                <c:pt idx="34">
                  <c:v>0</c:v>
                </c:pt>
                <c:pt idx="35">
                  <c:v>0</c:v>
                </c:pt>
                <c:pt idx="36">
                  <c:v>0</c:v>
                </c:pt>
                <c:pt idx="37">
                  <c:v>0</c:v>
                </c:pt>
                <c:pt idx="38">
                  <c:v>0</c:v>
                </c:pt>
                <c:pt idx="39">
                  <c:v>0</c:v>
                </c:pt>
                <c:pt idx="40">
                  <c:v>51.291057618041997</c:v>
                </c:pt>
                <c:pt idx="41">
                  <c:v>52.691229587317203</c:v>
                </c:pt>
                <c:pt idx="42">
                  <c:v>50.573946697890001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0-18D4-DE4C-8A29-B856310AA35B}"/>
            </c:ext>
          </c:extLst>
        </c:ser>
        <c:ser>
          <c:idx val="2"/>
          <c:order val="1"/>
          <c:tx>
            <c:strRef>
              <c:f>'Non-spec. ind. elec. alloc.'!$B$52</c:f>
              <c:strCache>
                <c:ptCount val="1"/>
                <c:pt idx="0">
                  <c:v>Mining and quarrying</c:v>
                </c:pt>
              </c:strCache>
            </c:strRef>
          </c:tx>
          <c:spPr>
            <a:solidFill>
              <a:schemeClr val="accent3"/>
            </a:solidFill>
            <a:ln>
              <a:noFill/>
            </a:ln>
            <a:effectLst/>
          </c:spPr>
          <c:val>
            <c:numRef>
              <c:f>'Non-spec. ind. elec. alloc.'!$E$52:$AU$52</c:f>
              <c:numCache>
                <c:formatCode>General</c:formatCode>
                <c:ptCount val="43"/>
                <c:pt idx="0">
                  <c:v>17</c:v>
                </c:pt>
                <c:pt idx="1">
                  <c:v>19</c:v>
                </c:pt>
                <c:pt idx="2">
                  <c:v>22</c:v>
                </c:pt>
                <c:pt idx="3">
                  <c:v>24.294396342645715</c:v>
                </c:pt>
                <c:pt idx="4">
                  <c:v>26.588792685291434</c:v>
                </c:pt>
                <c:pt idx="5">
                  <c:v>28.883189027937149</c:v>
                </c:pt>
                <c:pt idx="6">
                  <c:v>31.177585370582868</c:v>
                </c:pt>
                <c:pt idx="7">
                  <c:v>33.471981713228587</c:v>
                </c:pt>
                <c:pt idx="8">
                  <c:v>35.766378055874299</c:v>
                </c:pt>
                <c:pt idx="9">
                  <c:v>38.060774398520017</c:v>
                </c:pt>
                <c:pt idx="10">
                  <c:v>40.355170741165736</c:v>
                </c:pt>
                <c:pt idx="11">
                  <c:v>42.649567083811448</c:v>
                </c:pt>
                <c:pt idx="12">
                  <c:v>17.760000000000002</c:v>
                </c:pt>
                <c:pt idx="13">
                  <c:v>8.4600000000000009</c:v>
                </c:pt>
                <c:pt idx="14">
                  <c:v>25</c:v>
                </c:pt>
                <c:pt idx="15">
                  <c:v>51.827152454394316</c:v>
                </c:pt>
                <c:pt idx="16">
                  <c:v>54.121548797040035</c:v>
                </c:pt>
                <c:pt idx="17">
                  <c:v>56.415945139685746</c:v>
                </c:pt>
                <c:pt idx="18">
                  <c:v>58.710341482331465</c:v>
                </c:pt>
                <c:pt idx="19">
                  <c:v>61.004737824977184</c:v>
                </c:pt>
                <c:pt idx="20">
                  <c:v>63.299134167622896</c:v>
                </c:pt>
                <c:pt idx="21">
                  <c:v>65.593530510268607</c:v>
                </c:pt>
                <c:pt idx="22">
                  <c:v>67.887926852914333</c:v>
                </c:pt>
                <c:pt idx="23">
                  <c:v>70.182323195560045</c:v>
                </c:pt>
                <c:pt idx="24">
                  <c:v>72.476719538205771</c:v>
                </c:pt>
                <c:pt idx="25">
                  <c:v>74.771115880851482</c:v>
                </c:pt>
                <c:pt idx="26">
                  <c:v>77.065512223497194</c:v>
                </c:pt>
                <c:pt idx="27">
                  <c:v>79.359908566142906</c:v>
                </c:pt>
                <c:pt idx="28">
                  <c:v>81.654304908788632</c:v>
                </c:pt>
                <c:pt idx="29">
                  <c:v>83.948701251434358</c:v>
                </c:pt>
                <c:pt idx="30">
                  <c:v>86.243097594080069</c:v>
                </c:pt>
                <c:pt idx="31">
                  <c:v>88.537493936725781</c:v>
                </c:pt>
                <c:pt idx="32">
                  <c:v>90.831890279371493</c:v>
                </c:pt>
                <c:pt idx="33">
                  <c:v>93.126286622017219</c:v>
                </c:pt>
                <c:pt idx="34">
                  <c:v>95.42068296466293</c:v>
                </c:pt>
                <c:pt idx="35">
                  <c:v>97.715079307308642</c:v>
                </c:pt>
                <c:pt idx="36">
                  <c:v>100.00947564995437</c:v>
                </c:pt>
                <c:pt idx="37">
                  <c:v>102.30387199260008</c:v>
                </c:pt>
                <c:pt idx="38">
                  <c:v>104.59826833524579</c:v>
                </c:pt>
                <c:pt idx="39">
                  <c:v>106.89266467789152</c:v>
                </c:pt>
                <c:pt idx="40">
                  <c:v>111.97915307081514</c:v>
                </c:pt>
                <c:pt idx="41">
                  <c:v>119.14445401782001</c:v>
                </c:pt>
                <c:pt idx="42">
                  <c:v>127.69208944484521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1-18D4-DE4C-8A29-B856310AA35B}"/>
            </c:ext>
          </c:extLst>
        </c:ser>
        <c:ser>
          <c:idx val="0"/>
          <c:order val="2"/>
          <c:tx>
            <c:strRef>
              <c:f>'Non-spec. ind. elec. alloc.'!#REF!</c:f>
              <c:strCache>
                <c:ptCount val="1"/>
                <c:pt idx="0">
                  <c:v>#REF!</c:v>
                </c:pt>
              </c:strCache>
            </c:strRef>
          </c:tx>
          <c:spPr>
            <a:solidFill>
              <a:schemeClr val="accent1"/>
            </a:solidFill>
            <a:ln w="25400">
              <a:noFill/>
            </a:ln>
            <a:effectLst/>
          </c:spPr>
          <c:val>
            <c:numRef>
              <c:f>'Non-spec. ind. elec. alloc.'!#REF!</c:f>
              <c:numCache>
                <c:formatCode>General</c:formatCode>
                <c:ptCount val="1"/>
                <c:pt idx="0">
                  <c:v>1</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2-18D4-DE4C-8A29-B856310AA35B}"/>
            </c:ext>
          </c:extLst>
        </c:ser>
        <c:ser>
          <c:idx val="3"/>
          <c:order val="3"/>
          <c:tx>
            <c:strRef>
              <c:f>'Non-spec. ind. elec. alloc.'!$B$54</c:f>
              <c:strCache>
                <c:ptCount val="1"/>
                <c:pt idx="0">
                  <c:v>Textile and leather</c:v>
                </c:pt>
              </c:strCache>
            </c:strRef>
          </c:tx>
          <c:spPr>
            <a:solidFill>
              <a:schemeClr val="accent4"/>
            </a:solidFill>
            <a:ln>
              <a:noFill/>
            </a:ln>
            <a:effectLst/>
          </c:spPr>
          <c:val>
            <c:numRef>
              <c:f>'Non-spec. ind. elec. alloc.'!$E$54:$AU$54</c:f>
              <c:numCache>
                <c:formatCode>General</c:formatCode>
                <c:ptCount val="43"/>
                <c:pt idx="0">
                  <c:v>1</c:v>
                </c:pt>
                <c:pt idx="1">
                  <c:v>2</c:v>
                </c:pt>
                <c:pt idx="2">
                  <c:v>2</c:v>
                </c:pt>
                <c:pt idx="3">
                  <c:v>2.25</c:v>
                </c:pt>
                <c:pt idx="4">
                  <c:v>2.5</c:v>
                </c:pt>
                <c:pt idx="5">
                  <c:v>2.75</c:v>
                </c:pt>
                <c:pt idx="6">
                  <c:v>3</c:v>
                </c:pt>
                <c:pt idx="7">
                  <c:v>2.5</c:v>
                </c:pt>
                <c:pt idx="8">
                  <c:v>2</c:v>
                </c:pt>
                <c:pt idx="9">
                  <c:v>1.5</c:v>
                </c:pt>
                <c:pt idx="10">
                  <c:v>1</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3-18D4-DE4C-8A29-B856310AA35B}"/>
            </c:ext>
          </c:extLst>
        </c:ser>
        <c:ser>
          <c:idx val="4"/>
          <c:order val="4"/>
          <c:tx>
            <c:strRef>
              <c:f>'Non-spec. ind. elec. alloc.'!$B$55</c:f>
              <c:strCache>
                <c:ptCount val="1"/>
                <c:pt idx="0">
                  <c:v>Non-specified (industry)</c:v>
                </c:pt>
              </c:strCache>
            </c:strRef>
          </c:tx>
          <c:spPr>
            <a:solidFill>
              <a:schemeClr val="accent5"/>
            </a:solidFill>
            <a:ln>
              <a:noFill/>
            </a:ln>
            <a:effectLst/>
          </c:spPr>
          <c:val>
            <c:numRef>
              <c:f>'Non-spec. ind. elec. alloc.'!$E$55:$AU$55</c:f>
              <c:numCache>
                <c:formatCode>General</c:formatCode>
                <c:ptCount val="43"/>
                <c:pt idx="0">
                  <c:v>22</c:v>
                </c:pt>
                <c:pt idx="1">
                  <c:v>25</c:v>
                </c:pt>
                <c:pt idx="2">
                  <c:v>29</c:v>
                </c:pt>
                <c:pt idx="3">
                  <c:v>62.855603657354294</c:v>
                </c:pt>
                <c:pt idx="4">
                  <c:v>47.911207314708562</c:v>
                </c:pt>
                <c:pt idx="5">
                  <c:v>42.966810972062845</c:v>
                </c:pt>
                <c:pt idx="6">
                  <c:v>39.022414629417149</c:v>
                </c:pt>
                <c:pt idx="7">
                  <c:v>15.028018286771413</c:v>
                </c:pt>
                <c:pt idx="8">
                  <c:v>31.433621944125719</c:v>
                </c:pt>
                <c:pt idx="9">
                  <c:v>28.039225601480005</c:v>
                </c:pt>
                <c:pt idx="10">
                  <c:v>22.244829258834287</c:v>
                </c:pt>
                <c:pt idx="11">
                  <c:v>64.350432916188552</c:v>
                </c:pt>
                <c:pt idx="12">
                  <c:v>43.239999999999995</c:v>
                </c:pt>
                <c:pt idx="13">
                  <c:v>13.54</c:v>
                </c:pt>
                <c:pt idx="14">
                  <c:v>50</c:v>
                </c:pt>
                <c:pt idx="15">
                  <c:v>84.172847545605691</c:v>
                </c:pt>
                <c:pt idx="16">
                  <c:v>66.878451202959965</c:v>
                </c:pt>
                <c:pt idx="17">
                  <c:v>90.584054860314254</c:v>
                </c:pt>
                <c:pt idx="18">
                  <c:v>94.289658517668528</c:v>
                </c:pt>
                <c:pt idx="19">
                  <c:v>94.995262175022816</c:v>
                </c:pt>
                <c:pt idx="20">
                  <c:v>105.7008658323771</c:v>
                </c:pt>
                <c:pt idx="21">
                  <c:v>116.40646948973139</c:v>
                </c:pt>
                <c:pt idx="22">
                  <c:v>123.11207314708567</c:v>
                </c:pt>
                <c:pt idx="23">
                  <c:v>88.817676804439955</c:v>
                </c:pt>
                <c:pt idx="24">
                  <c:v>94.523280461794229</c:v>
                </c:pt>
                <c:pt idx="25">
                  <c:v>106.22888411914852</c:v>
                </c:pt>
                <c:pt idx="26">
                  <c:v>168.93448777650281</c:v>
                </c:pt>
                <c:pt idx="27">
                  <c:v>34.640091433857094</c:v>
                </c:pt>
                <c:pt idx="28">
                  <c:v>140.34569509121138</c:v>
                </c:pt>
                <c:pt idx="29">
                  <c:v>136.05129874856564</c:v>
                </c:pt>
                <c:pt idx="30">
                  <c:v>136.75690240591993</c:v>
                </c:pt>
                <c:pt idx="31">
                  <c:v>197.46250606327422</c:v>
                </c:pt>
                <c:pt idx="32">
                  <c:v>86.668109720628507</c:v>
                </c:pt>
                <c:pt idx="33">
                  <c:v>80.873713377982781</c:v>
                </c:pt>
                <c:pt idx="34">
                  <c:v>123.57931703533707</c:v>
                </c:pt>
                <c:pt idx="35">
                  <c:v>211.28492069269134</c:v>
                </c:pt>
                <c:pt idx="36">
                  <c:v>130.99052435004563</c:v>
                </c:pt>
                <c:pt idx="37">
                  <c:v>152.69612800739992</c:v>
                </c:pt>
                <c:pt idx="38">
                  <c:v>146.40173166475421</c:v>
                </c:pt>
                <c:pt idx="39">
                  <c:v>164.1073353221085</c:v>
                </c:pt>
                <c:pt idx="40">
                  <c:v>171.72978931114289</c:v>
                </c:pt>
                <c:pt idx="41">
                  <c:v>185.16431639486279</c:v>
                </c:pt>
                <c:pt idx="42">
                  <c:v>184.7339638572648</c:v>
                </c:pt>
              </c:numCache>
            </c:numRef>
          </c:val>
          <c:extLst>
            <c:ext xmlns:c15="http://schemas.microsoft.com/office/drawing/2012/chart" uri="{02D57815-91ED-43cb-92C2-25804820EDAC}">
              <c15:filteredCategoryTitle>
                <c15:cat>
                  <c:multiLvlStrRef>
                    <c:extLst>
                      <c:ext uri="{02D57815-91ED-43cb-92C2-25804820EDAC}">
                        <c15:formulaRef>
                          <c15:sqref>'Non-spec. ind. elec. alloc.'!#REF!</c15:sqref>
                        </c15:formulaRef>
                      </c:ext>
                    </c:extLst>
                  </c:multiLvlStrRef>
                </c15:cat>
              </c15:filteredCategoryTitle>
            </c:ext>
            <c:ext xmlns:c16="http://schemas.microsoft.com/office/drawing/2014/chart" uri="{C3380CC4-5D6E-409C-BE32-E72D297353CC}">
              <c16:uniqueId val="{00000004-18D4-DE4C-8A29-B856310AA35B}"/>
            </c:ext>
          </c:extLst>
        </c:ser>
        <c:dLbls>
          <c:showLegendKey val="0"/>
          <c:showVal val="0"/>
          <c:showCatName val="0"/>
          <c:showSerName val="0"/>
          <c:showPercent val="0"/>
          <c:showBubbleSize val="0"/>
        </c:dLbls>
        <c:axId val="164443408"/>
        <c:axId val="164445728"/>
      </c:areaChart>
      <c:catAx>
        <c:axId val="164443408"/>
        <c:scaling>
          <c:orientation val="minMax"/>
        </c:scaling>
        <c:delete val="0"/>
        <c:axPos val="b"/>
        <c:numFmt formatCode="General" sourceLinked="1"/>
        <c:majorTickMark val="in"/>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45728"/>
        <c:crosses val="autoZero"/>
        <c:auto val="1"/>
        <c:lblAlgn val="ctr"/>
        <c:lblOffset val="100"/>
        <c:noMultiLvlLbl val="0"/>
      </c:catAx>
      <c:valAx>
        <c:axId val="164445728"/>
        <c:scaling>
          <c:orientation val="minMax"/>
        </c:scaling>
        <c:delete val="0"/>
        <c:axPos val="l"/>
        <c:numFmt formatCode="General" sourceLinked="0"/>
        <c:majorTickMark val="in"/>
        <c:minorTickMark val="none"/>
        <c:tickLblPos val="nextTo"/>
        <c:spPr>
          <a:noFill/>
          <a:ln>
            <a:solidFill>
              <a:schemeClr val="accent6">
                <a:lumMod val="60000"/>
                <a:lumOff val="40000"/>
              </a:schemeClr>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4340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Original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areaChart>
        <c:grouping val="stacked"/>
        <c:varyColors val="0"/>
        <c:ser>
          <c:idx val="0"/>
          <c:order val="0"/>
          <c:tx>
            <c:strRef>
              <c:f>PSB!$A$7</c:f>
              <c:strCache>
                <c:ptCount val="1"/>
                <c:pt idx="0">
                  <c:v>Residential</c:v>
                </c:pt>
              </c:strCache>
            </c:strRef>
          </c:tx>
          <c:spPr>
            <a:solidFill>
              <a:schemeClr val="accent1"/>
            </a:solidFill>
            <a:ln>
              <a:noFill/>
            </a:ln>
            <a:effectLst/>
          </c:spPr>
          <c:cat>
            <c:numRef>
              <c:f>PSB!$B$4:$AR$4</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PSB!$B$7:$AR$7</c:f>
              <c:numCache>
                <c:formatCode>General</c:formatCode>
                <c:ptCount val="43"/>
                <c:pt idx="0">
                  <c:v>1464</c:v>
                </c:pt>
                <c:pt idx="1">
                  <c:v>1540</c:v>
                </c:pt>
                <c:pt idx="2">
                  <c:v>1621</c:v>
                </c:pt>
                <c:pt idx="3">
                  <c:v>1605</c:v>
                </c:pt>
                <c:pt idx="4">
                  <c:v>1652</c:v>
                </c:pt>
                <c:pt idx="5">
                  <c:v>1698</c:v>
                </c:pt>
                <c:pt idx="6">
                  <c:v>1741</c:v>
                </c:pt>
                <c:pt idx="7">
                  <c:v>1789</c:v>
                </c:pt>
                <c:pt idx="8">
                  <c:v>1834</c:v>
                </c:pt>
                <c:pt idx="9">
                  <c:v>1882</c:v>
                </c:pt>
                <c:pt idx="10">
                  <c:v>1932</c:v>
                </c:pt>
                <c:pt idx="11">
                  <c:v>1982</c:v>
                </c:pt>
                <c:pt idx="12">
                  <c:v>2035</c:v>
                </c:pt>
                <c:pt idx="13">
                  <c:v>2061</c:v>
                </c:pt>
                <c:pt idx="14">
                  <c:v>2123</c:v>
                </c:pt>
                <c:pt idx="15">
                  <c:v>2187</c:v>
                </c:pt>
                <c:pt idx="16">
                  <c:v>2252</c:v>
                </c:pt>
                <c:pt idx="17">
                  <c:v>2321</c:v>
                </c:pt>
                <c:pt idx="18">
                  <c:v>2393</c:v>
                </c:pt>
                <c:pt idx="19">
                  <c:v>2464</c:v>
                </c:pt>
                <c:pt idx="20">
                  <c:v>2541</c:v>
                </c:pt>
                <c:pt idx="21">
                  <c:v>2620</c:v>
                </c:pt>
                <c:pt idx="22">
                  <c:v>2701</c:v>
                </c:pt>
                <c:pt idx="23">
                  <c:v>2784</c:v>
                </c:pt>
                <c:pt idx="24">
                  <c:v>2863</c:v>
                </c:pt>
                <c:pt idx="25">
                  <c:v>2932</c:v>
                </c:pt>
                <c:pt idx="26">
                  <c:v>2999</c:v>
                </c:pt>
                <c:pt idx="27">
                  <c:v>3079</c:v>
                </c:pt>
                <c:pt idx="28">
                  <c:v>3146</c:v>
                </c:pt>
                <c:pt idx="29">
                  <c:v>2022</c:v>
                </c:pt>
                <c:pt idx="30">
                  <c:v>1833</c:v>
                </c:pt>
                <c:pt idx="31">
                  <c:v>1709</c:v>
                </c:pt>
                <c:pt idx="32">
                  <c:v>1574</c:v>
                </c:pt>
                <c:pt idx="33">
                  <c:v>1461</c:v>
                </c:pt>
                <c:pt idx="34">
                  <c:v>1356</c:v>
                </c:pt>
                <c:pt idx="35">
                  <c:v>1261</c:v>
                </c:pt>
                <c:pt idx="36">
                  <c:v>1190</c:v>
                </c:pt>
                <c:pt idx="37">
                  <c:v>1133</c:v>
                </c:pt>
                <c:pt idx="38">
                  <c:v>1100</c:v>
                </c:pt>
                <c:pt idx="39">
                  <c:v>1079</c:v>
                </c:pt>
                <c:pt idx="40">
                  <c:v>1112</c:v>
                </c:pt>
                <c:pt idx="41">
                  <c:v>1100</c:v>
                </c:pt>
                <c:pt idx="42">
                  <c:v>1111</c:v>
                </c:pt>
              </c:numCache>
            </c:numRef>
          </c:val>
          <c:extLst>
            <c:ext xmlns:c16="http://schemas.microsoft.com/office/drawing/2014/chart" uri="{C3380CC4-5D6E-409C-BE32-E72D297353CC}">
              <c16:uniqueId val="{00000000-6194-8840-991A-C3B14B84708E}"/>
            </c:ext>
          </c:extLst>
        </c:ser>
        <c:ser>
          <c:idx val="1"/>
          <c:order val="1"/>
          <c:tx>
            <c:strRef>
              <c:f>PSB!$A$6</c:f>
              <c:strCache>
                <c:ptCount val="1"/>
                <c:pt idx="0">
                  <c:v>Charcoal production plants</c:v>
                </c:pt>
              </c:strCache>
            </c:strRef>
          </c:tx>
          <c:spPr>
            <a:solidFill>
              <a:schemeClr val="accent2"/>
            </a:solidFill>
            <a:ln>
              <a:noFill/>
            </a:ln>
            <a:effectLst/>
          </c:spPr>
          <c:cat>
            <c:numRef>
              <c:f>PSB!$B$4:$AR$4</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PSB!$B$6:$AR$6</c:f>
              <c:numCache>
                <c:formatCode>General</c:formatCode>
                <c:ptCount val="43"/>
                <c:pt idx="0">
                  <c:v>478</c:v>
                </c:pt>
                <c:pt idx="1">
                  <c:v>478</c:v>
                </c:pt>
                <c:pt idx="2">
                  <c:v>478</c:v>
                </c:pt>
                <c:pt idx="3">
                  <c:v>609</c:v>
                </c:pt>
                <c:pt idx="4">
                  <c:v>626</c:v>
                </c:pt>
                <c:pt idx="5">
                  <c:v>647</c:v>
                </c:pt>
                <c:pt idx="6">
                  <c:v>669</c:v>
                </c:pt>
                <c:pt idx="7">
                  <c:v>690</c:v>
                </c:pt>
                <c:pt idx="8">
                  <c:v>709</c:v>
                </c:pt>
                <c:pt idx="9">
                  <c:v>731</c:v>
                </c:pt>
                <c:pt idx="10">
                  <c:v>747</c:v>
                </c:pt>
                <c:pt idx="11">
                  <c:v>769</c:v>
                </c:pt>
                <c:pt idx="12">
                  <c:v>788</c:v>
                </c:pt>
                <c:pt idx="13">
                  <c:v>872</c:v>
                </c:pt>
                <c:pt idx="14">
                  <c:v>922</c:v>
                </c:pt>
                <c:pt idx="15">
                  <c:v>972</c:v>
                </c:pt>
                <c:pt idx="16">
                  <c:v>1029</c:v>
                </c:pt>
                <c:pt idx="17">
                  <c:v>1084</c:v>
                </c:pt>
                <c:pt idx="18">
                  <c:v>1144</c:v>
                </c:pt>
                <c:pt idx="19">
                  <c:v>1149</c:v>
                </c:pt>
                <c:pt idx="20">
                  <c:v>1278</c:v>
                </c:pt>
                <c:pt idx="21">
                  <c:v>1347</c:v>
                </c:pt>
                <c:pt idx="22">
                  <c:v>1423</c:v>
                </c:pt>
                <c:pt idx="23">
                  <c:v>1502</c:v>
                </c:pt>
                <c:pt idx="24">
                  <c:v>1540</c:v>
                </c:pt>
                <c:pt idx="25">
                  <c:v>1577</c:v>
                </c:pt>
                <c:pt idx="26">
                  <c:v>1614</c:v>
                </c:pt>
                <c:pt idx="27">
                  <c:v>1656</c:v>
                </c:pt>
                <c:pt idx="28">
                  <c:v>1693</c:v>
                </c:pt>
                <c:pt idx="29">
                  <c:v>1094</c:v>
                </c:pt>
                <c:pt idx="30">
                  <c:v>1116</c:v>
                </c:pt>
                <c:pt idx="31">
                  <c:v>1144</c:v>
                </c:pt>
                <c:pt idx="32">
                  <c:v>1178</c:v>
                </c:pt>
                <c:pt idx="33">
                  <c:v>1219</c:v>
                </c:pt>
                <c:pt idx="34">
                  <c:v>1268</c:v>
                </c:pt>
                <c:pt idx="35">
                  <c:v>1325</c:v>
                </c:pt>
                <c:pt idx="36">
                  <c:v>1391</c:v>
                </c:pt>
                <c:pt idx="37">
                  <c:v>1474</c:v>
                </c:pt>
                <c:pt idx="38">
                  <c:v>1577</c:v>
                </c:pt>
                <c:pt idx="39">
                  <c:v>1687</c:v>
                </c:pt>
                <c:pt idx="40">
                  <c:v>1805</c:v>
                </c:pt>
                <c:pt idx="41">
                  <c:v>1859</c:v>
                </c:pt>
                <c:pt idx="42">
                  <c:v>1989</c:v>
                </c:pt>
              </c:numCache>
            </c:numRef>
          </c:val>
          <c:extLst>
            <c:ext xmlns:c16="http://schemas.microsoft.com/office/drawing/2014/chart" uri="{C3380CC4-5D6E-409C-BE32-E72D297353CC}">
              <c16:uniqueId val="{00000001-6194-8840-991A-C3B14B84708E}"/>
            </c:ext>
          </c:extLst>
        </c:ser>
        <c:ser>
          <c:idx val="2"/>
          <c:order val="2"/>
          <c:tx>
            <c:strRef>
              <c:f>PSB!$A$8</c:f>
              <c:strCache>
                <c:ptCount val="1"/>
                <c:pt idx="0">
                  <c:v>Agriculture/forestry</c:v>
                </c:pt>
              </c:strCache>
            </c:strRef>
          </c:tx>
          <c:spPr>
            <a:solidFill>
              <a:schemeClr val="accent3"/>
            </a:solidFill>
            <a:ln>
              <a:noFill/>
            </a:ln>
            <a:effectLst/>
          </c:spPr>
          <c:cat>
            <c:numRef>
              <c:f>PSB!$B$4:$AR$4</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PSB!$B$8:$AR$8</c:f>
              <c:numCache>
                <c:formatCode>General</c:formatCode>
                <c:ptCount val="4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3</c:v>
                </c:pt>
                <c:pt idx="30">
                  <c:v>3</c:v>
                </c:pt>
                <c:pt idx="31">
                  <c:v>2</c:v>
                </c:pt>
                <c:pt idx="32">
                  <c:v>2</c:v>
                </c:pt>
                <c:pt idx="33">
                  <c:v>2</c:v>
                </c:pt>
                <c:pt idx="34">
                  <c:v>2</c:v>
                </c:pt>
                <c:pt idx="35">
                  <c:v>2</c:v>
                </c:pt>
                <c:pt idx="36">
                  <c:v>2</c:v>
                </c:pt>
                <c:pt idx="37">
                  <c:v>2</c:v>
                </c:pt>
                <c:pt idx="38">
                  <c:v>2</c:v>
                </c:pt>
                <c:pt idx="39">
                  <c:v>2</c:v>
                </c:pt>
                <c:pt idx="40">
                  <c:v>2</c:v>
                </c:pt>
                <c:pt idx="41">
                  <c:v>2</c:v>
                </c:pt>
                <c:pt idx="42">
                  <c:v>2</c:v>
                </c:pt>
              </c:numCache>
            </c:numRef>
          </c:val>
          <c:extLst>
            <c:ext xmlns:c16="http://schemas.microsoft.com/office/drawing/2014/chart" uri="{C3380CC4-5D6E-409C-BE32-E72D297353CC}">
              <c16:uniqueId val="{00000002-6194-8840-991A-C3B14B84708E}"/>
            </c:ext>
          </c:extLst>
        </c:ser>
        <c:ser>
          <c:idx val="3"/>
          <c:order val="3"/>
          <c:tx>
            <c:strRef>
              <c:f>PSB!$A$9</c:f>
              <c:strCache>
                <c:ptCount val="1"/>
                <c:pt idx="0">
                  <c:v>Non-specified (industry)</c:v>
                </c:pt>
              </c:strCache>
            </c:strRef>
          </c:tx>
          <c:spPr>
            <a:solidFill>
              <a:schemeClr val="accent4"/>
            </a:solidFill>
            <a:ln>
              <a:noFill/>
            </a:ln>
            <a:effectLst/>
          </c:spPr>
          <c:cat>
            <c:numRef>
              <c:f>PSB!$B$4:$AR$4</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PSB!$B$9:$AR$9</c:f>
              <c:numCache>
                <c:formatCode>General</c:formatCode>
                <c:ptCount val="43"/>
                <c:pt idx="0">
                  <c:v>146</c:v>
                </c:pt>
                <c:pt idx="1">
                  <c:v>170</c:v>
                </c:pt>
                <c:pt idx="2">
                  <c:v>193</c:v>
                </c:pt>
                <c:pt idx="3">
                  <c:v>199</c:v>
                </c:pt>
                <c:pt idx="4">
                  <c:v>205</c:v>
                </c:pt>
                <c:pt idx="5">
                  <c:v>213</c:v>
                </c:pt>
                <c:pt idx="6">
                  <c:v>225</c:v>
                </c:pt>
                <c:pt idx="7">
                  <c:v>227</c:v>
                </c:pt>
                <c:pt idx="8">
                  <c:v>231</c:v>
                </c:pt>
                <c:pt idx="9">
                  <c:v>239</c:v>
                </c:pt>
                <c:pt idx="10">
                  <c:v>238</c:v>
                </c:pt>
                <c:pt idx="11">
                  <c:v>241</c:v>
                </c:pt>
                <c:pt idx="12">
                  <c:v>249</c:v>
                </c:pt>
                <c:pt idx="13">
                  <c:v>246</c:v>
                </c:pt>
                <c:pt idx="14">
                  <c:v>251</c:v>
                </c:pt>
                <c:pt idx="15">
                  <c:v>258</c:v>
                </c:pt>
                <c:pt idx="16">
                  <c:v>265</c:v>
                </c:pt>
                <c:pt idx="17">
                  <c:v>272</c:v>
                </c:pt>
                <c:pt idx="18">
                  <c:v>279</c:v>
                </c:pt>
                <c:pt idx="19">
                  <c:v>287</c:v>
                </c:pt>
                <c:pt idx="20">
                  <c:v>294</c:v>
                </c:pt>
                <c:pt idx="21">
                  <c:v>301</c:v>
                </c:pt>
                <c:pt idx="22">
                  <c:v>308</c:v>
                </c:pt>
                <c:pt idx="23">
                  <c:v>318</c:v>
                </c:pt>
                <c:pt idx="24">
                  <c:v>325</c:v>
                </c:pt>
                <c:pt idx="25">
                  <c:v>333</c:v>
                </c:pt>
                <c:pt idx="26">
                  <c:v>340</c:v>
                </c:pt>
                <c:pt idx="27">
                  <c:v>349</c:v>
                </c:pt>
                <c:pt idx="28">
                  <c:v>357</c:v>
                </c:pt>
                <c:pt idx="29">
                  <c:v>685</c:v>
                </c:pt>
                <c:pt idx="30">
                  <c:v>670</c:v>
                </c:pt>
                <c:pt idx="31">
                  <c:v>609</c:v>
                </c:pt>
                <c:pt idx="32">
                  <c:v>573</c:v>
                </c:pt>
                <c:pt idx="33">
                  <c:v>529</c:v>
                </c:pt>
                <c:pt idx="34">
                  <c:v>491</c:v>
                </c:pt>
                <c:pt idx="35">
                  <c:v>457</c:v>
                </c:pt>
                <c:pt idx="36">
                  <c:v>431</c:v>
                </c:pt>
                <c:pt idx="37">
                  <c:v>410</c:v>
                </c:pt>
                <c:pt idx="38">
                  <c:v>398</c:v>
                </c:pt>
                <c:pt idx="39">
                  <c:v>391</c:v>
                </c:pt>
                <c:pt idx="40">
                  <c:v>402</c:v>
                </c:pt>
                <c:pt idx="41">
                  <c:v>398</c:v>
                </c:pt>
                <c:pt idx="42">
                  <c:v>402</c:v>
                </c:pt>
              </c:numCache>
            </c:numRef>
          </c:val>
          <c:extLst>
            <c:ext xmlns:c16="http://schemas.microsoft.com/office/drawing/2014/chart" uri="{C3380CC4-5D6E-409C-BE32-E72D297353CC}">
              <c16:uniqueId val="{00000003-6194-8840-991A-C3B14B84708E}"/>
            </c:ext>
          </c:extLst>
        </c:ser>
        <c:ser>
          <c:idx val="4"/>
          <c:order val="4"/>
          <c:tx>
            <c:strRef>
              <c:f>PSB!$A$10</c:f>
              <c:strCache>
                <c:ptCount val="1"/>
                <c:pt idx="0">
                  <c:v>Commercial and public services</c:v>
                </c:pt>
              </c:strCache>
            </c:strRef>
          </c:tx>
          <c:spPr>
            <a:solidFill>
              <a:schemeClr val="accent5"/>
            </a:solidFill>
            <a:ln>
              <a:noFill/>
            </a:ln>
            <a:effectLst/>
          </c:spPr>
          <c:cat>
            <c:numRef>
              <c:f>PSB!$B$4:$AR$4</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PSB!$B$10:$AR$10</c:f>
              <c:numCache>
                <c:formatCode>General</c:formatCode>
                <c:ptCount val="4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87</c:v>
                </c:pt>
                <c:pt idx="30">
                  <c:v>83</c:v>
                </c:pt>
                <c:pt idx="31">
                  <c:v>77</c:v>
                </c:pt>
                <c:pt idx="32">
                  <c:v>71</c:v>
                </c:pt>
                <c:pt idx="33">
                  <c:v>66</c:v>
                </c:pt>
                <c:pt idx="34">
                  <c:v>61</c:v>
                </c:pt>
                <c:pt idx="35">
                  <c:v>57</c:v>
                </c:pt>
                <c:pt idx="36">
                  <c:v>54</c:v>
                </c:pt>
                <c:pt idx="37">
                  <c:v>51</c:v>
                </c:pt>
                <c:pt idx="38">
                  <c:v>50</c:v>
                </c:pt>
                <c:pt idx="39">
                  <c:v>49</c:v>
                </c:pt>
                <c:pt idx="40">
                  <c:v>50</c:v>
                </c:pt>
                <c:pt idx="41">
                  <c:v>50</c:v>
                </c:pt>
                <c:pt idx="42">
                  <c:v>50</c:v>
                </c:pt>
              </c:numCache>
            </c:numRef>
          </c:val>
          <c:extLst>
            <c:ext xmlns:c16="http://schemas.microsoft.com/office/drawing/2014/chart" uri="{C3380CC4-5D6E-409C-BE32-E72D297353CC}">
              <c16:uniqueId val="{00000004-6194-8840-991A-C3B14B84708E}"/>
            </c:ext>
          </c:extLst>
        </c:ser>
        <c:dLbls>
          <c:showLegendKey val="0"/>
          <c:showVal val="0"/>
          <c:showCatName val="0"/>
          <c:showSerName val="0"/>
          <c:showPercent val="0"/>
          <c:showBubbleSize val="0"/>
        </c:dLbls>
        <c:axId val="1594659183"/>
        <c:axId val="1594643183"/>
      </c:areaChart>
      <c:catAx>
        <c:axId val="15946591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4643183"/>
        <c:crosses val="autoZero"/>
        <c:auto val="1"/>
        <c:lblAlgn val="ctr"/>
        <c:lblOffset val="100"/>
        <c:noMultiLvlLbl val="0"/>
      </c:catAx>
      <c:valAx>
        <c:axId val="15946431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4659183"/>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Fixed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areaChart>
        <c:grouping val="stacked"/>
        <c:varyColors val="0"/>
        <c:ser>
          <c:idx val="0"/>
          <c:order val="0"/>
          <c:tx>
            <c:strRef>
              <c:f>PSB!$A$21</c:f>
              <c:strCache>
                <c:ptCount val="1"/>
                <c:pt idx="0">
                  <c:v>Residential</c:v>
                </c:pt>
              </c:strCache>
            </c:strRef>
          </c:tx>
          <c:spPr>
            <a:solidFill>
              <a:schemeClr val="accent1"/>
            </a:solidFill>
            <a:ln>
              <a:noFill/>
            </a:ln>
            <a:effectLst/>
          </c:spPr>
          <c:cat>
            <c:numRef>
              <c:f>PSB!$B$18:$AR$18</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PSB!$B$21:$AR$21</c:f>
              <c:numCache>
                <c:formatCode>General</c:formatCode>
                <c:ptCount val="43"/>
                <c:pt idx="0">
                  <c:v>1464</c:v>
                </c:pt>
                <c:pt idx="1">
                  <c:v>1540</c:v>
                </c:pt>
                <c:pt idx="2">
                  <c:v>1621</c:v>
                </c:pt>
                <c:pt idx="3">
                  <c:v>1605</c:v>
                </c:pt>
                <c:pt idx="4">
                  <c:v>1652</c:v>
                </c:pt>
                <c:pt idx="5">
                  <c:v>1698</c:v>
                </c:pt>
                <c:pt idx="6">
                  <c:v>1741</c:v>
                </c:pt>
                <c:pt idx="7">
                  <c:v>1789</c:v>
                </c:pt>
                <c:pt idx="8">
                  <c:v>1834</c:v>
                </c:pt>
                <c:pt idx="9">
                  <c:v>1882</c:v>
                </c:pt>
                <c:pt idx="10">
                  <c:v>1932</c:v>
                </c:pt>
                <c:pt idx="11">
                  <c:v>1982</c:v>
                </c:pt>
                <c:pt idx="12">
                  <c:v>2035</c:v>
                </c:pt>
                <c:pt idx="13">
                  <c:v>2061</c:v>
                </c:pt>
                <c:pt idx="14">
                  <c:v>2123</c:v>
                </c:pt>
                <c:pt idx="15">
                  <c:v>2187</c:v>
                </c:pt>
                <c:pt idx="16">
                  <c:v>2252</c:v>
                </c:pt>
                <c:pt idx="17">
                  <c:v>2321</c:v>
                </c:pt>
                <c:pt idx="18">
                  <c:v>2393</c:v>
                </c:pt>
                <c:pt idx="19">
                  <c:v>2464</c:v>
                </c:pt>
                <c:pt idx="20">
                  <c:v>2514</c:v>
                </c:pt>
                <c:pt idx="21">
                  <c:v>2544</c:v>
                </c:pt>
                <c:pt idx="22">
                  <c:v>2554</c:v>
                </c:pt>
                <c:pt idx="23">
                  <c:v>2544</c:v>
                </c:pt>
                <c:pt idx="24">
                  <c:v>2514</c:v>
                </c:pt>
                <c:pt idx="25">
                  <c:v>2464</c:v>
                </c:pt>
                <c:pt idx="26">
                  <c:v>2394</c:v>
                </c:pt>
                <c:pt idx="27">
                  <c:v>2304</c:v>
                </c:pt>
                <c:pt idx="28">
                  <c:v>2194</c:v>
                </c:pt>
                <c:pt idx="29">
                  <c:v>2022</c:v>
                </c:pt>
                <c:pt idx="30">
                  <c:v>1833</c:v>
                </c:pt>
                <c:pt idx="31">
                  <c:v>1709</c:v>
                </c:pt>
                <c:pt idx="32">
                  <c:v>1574</c:v>
                </c:pt>
                <c:pt idx="33">
                  <c:v>1461</c:v>
                </c:pt>
                <c:pt idx="34">
                  <c:v>1356</c:v>
                </c:pt>
                <c:pt idx="35">
                  <c:v>1261</c:v>
                </c:pt>
                <c:pt idx="36">
                  <c:v>1190</c:v>
                </c:pt>
                <c:pt idx="37">
                  <c:v>1133</c:v>
                </c:pt>
                <c:pt idx="38">
                  <c:v>1100</c:v>
                </c:pt>
                <c:pt idx="39">
                  <c:v>1079</c:v>
                </c:pt>
                <c:pt idx="40">
                  <c:v>1112</c:v>
                </c:pt>
                <c:pt idx="41">
                  <c:v>1100</c:v>
                </c:pt>
                <c:pt idx="42">
                  <c:v>1111</c:v>
                </c:pt>
              </c:numCache>
            </c:numRef>
          </c:val>
          <c:extLst>
            <c:ext xmlns:c16="http://schemas.microsoft.com/office/drawing/2014/chart" uri="{C3380CC4-5D6E-409C-BE32-E72D297353CC}">
              <c16:uniqueId val="{00000000-ABBB-2241-B56D-9E71E6A2E5AC}"/>
            </c:ext>
          </c:extLst>
        </c:ser>
        <c:ser>
          <c:idx val="1"/>
          <c:order val="1"/>
          <c:tx>
            <c:strRef>
              <c:f>PSB!$A$20</c:f>
              <c:strCache>
                <c:ptCount val="1"/>
                <c:pt idx="0">
                  <c:v>Charcoal production plants</c:v>
                </c:pt>
              </c:strCache>
            </c:strRef>
          </c:tx>
          <c:spPr>
            <a:solidFill>
              <a:schemeClr val="accent2"/>
            </a:solidFill>
            <a:ln>
              <a:noFill/>
            </a:ln>
            <a:effectLst/>
          </c:spPr>
          <c:cat>
            <c:numRef>
              <c:f>PSB!$B$18:$AR$18</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PSB!$B$20:$AR$20</c:f>
              <c:numCache>
                <c:formatCode>General</c:formatCode>
                <c:ptCount val="43"/>
                <c:pt idx="0">
                  <c:v>478</c:v>
                </c:pt>
                <c:pt idx="1">
                  <c:v>478</c:v>
                </c:pt>
                <c:pt idx="2">
                  <c:v>478</c:v>
                </c:pt>
                <c:pt idx="3">
                  <c:v>609</c:v>
                </c:pt>
                <c:pt idx="4">
                  <c:v>626</c:v>
                </c:pt>
                <c:pt idx="5">
                  <c:v>647</c:v>
                </c:pt>
                <c:pt idx="6">
                  <c:v>669</c:v>
                </c:pt>
                <c:pt idx="7">
                  <c:v>690</c:v>
                </c:pt>
                <c:pt idx="8">
                  <c:v>709</c:v>
                </c:pt>
                <c:pt idx="9">
                  <c:v>731</c:v>
                </c:pt>
                <c:pt idx="10">
                  <c:v>747</c:v>
                </c:pt>
                <c:pt idx="11">
                  <c:v>769</c:v>
                </c:pt>
                <c:pt idx="12">
                  <c:v>788</c:v>
                </c:pt>
                <c:pt idx="13">
                  <c:v>872</c:v>
                </c:pt>
                <c:pt idx="14">
                  <c:v>922</c:v>
                </c:pt>
                <c:pt idx="15">
                  <c:v>972</c:v>
                </c:pt>
                <c:pt idx="16">
                  <c:v>1029</c:v>
                </c:pt>
                <c:pt idx="17">
                  <c:v>1084</c:v>
                </c:pt>
                <c:pt idx="18">
                  <c:v>1144</c:v>
                </c:pt>
                <c:pt idx="19">
                  <c:v>1149</c:v>
                </c:pt>
                <c:pt idx="20">
                  <c:v>1189</c:v>
                </c:pt>
                <c:pt idx="21">
                  <c:v>1209</c:v>
                </c:pt>
                <c:pt idx="22">
                  <c:v>1219</c:v>
                </c:pt>
                <c:pt idx="23">
                  <c:v>1219</c:v>
                </c:pt>
                <c:pt idx="24">
                  <c:v>1209</c:v>
                </c:pt>
                <c:pt idx="25">
                  <c:v>1179</c:v>
                </c:pt>
                <c:pt idx="26">
                  <c:v>1144</c:v>
                </c:pt>
                <c:pt idx="27">
                  <c:v>1109</c:v>
                </c:pt>
                <c:pt idx="28">
                  <c:v>1074</c:v>
                </c:pt>
                <c:pt idx="29">
                  <c:v>1094</c:v>
                </c:pt>
                <c:pt idx="30">
                  <c:v>1116</c:v>
                </c:pt>
                <c:pt idx="31">
                  <c:v>1144</c:v>
                </c:pt>
                <c:pt idx="32">
                  <c:v>1178</c:v>
                </c:pt>
                <c:pt idx="33">
                  <c:v>1219</c:v>
                </c:pt>
                <c:pt idx="34">
                  <c:v>1268</c:v>
                </c:pt>
                <c:pt idx="35">
                  <c:v>1325</c:v>
                </c:pt>
                <c:pt idx="36">
                  <c:v>1391</c:v>
                </c:pt>
                <c:pt idx="37">
                  <c:v>1474</c:v>
                </c:pt>
                <c:pt idx="38">
                  <c:v>1577</c:v>
                </c:pt>
                <c:pt idx="39">
                  <c:v>1687</c:v>
                </c:pt>
                <c:pt idx="40">
                  <c:v>1805</c:v>
                </c:pt>
                <c:pt idx="41">
                  <c:v>1859</c:v>
                </c:pt>
                <c:pt idx="42">
                  <c:v>1989</c:v>
                </c:pt>
              </c:numCache>
            </c:numRef>
          </c:val>
          <c:extLst>
            <c:ext xmlns:c16="http://schemas.microsoft.com/office/drawing/2014/chart" uri="{C3380CC4-5D6E-409C-BE32-E72D297353CC}">
              <c16:uniqueId val="{00000001-ABBB-2241-B56D-9E71E6A2E5AC}"/>
            </c:ext>
          </c:extLst>
        </c:ser>
        <c:ser>
          <c:idx val="2"/>
          <c:order val="2"/>
          <c:tx>
            <c:strRef>
              <c:f>PSB!$A$22</c:f>
              <c:strCache>
                <c:ptCount val="1"/>
                <c:pt idx="0">
                  <c:v>Agriculture/forestry</c:v>
                </c:pt>
              </c:strCache>
            </c:strRef>
          </c:tx>
          <c:spPr>
            <a:solidFill>
              <a:schemeClr val="accent3"/>
            </a:solidFill>
            <a:ln>
              <a:noFill/>
            </a:ln>
            <a:effectLst/>
          </c:spPr>
          <c:cat>
            <c:numRef>
              <c:f>PSB!$B$18:$AR$18</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PSB!$B$22:$AR$22</c:f>
              <c:numCache>
                <c:formatCode>General</c:formatCode>
                <c:ptCount val="4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3</c:v>
                </c:pt>
                <c:pt idx="30">
                  <c:v>3</c:v>
                </c:pt>
                <c:pt idx="31">
                  <c:v>2</c:v>
                </c:pt>
                <c:pt idx="32">
                  <c:v>2</c:v>
                </c:pt>
                <c:pt idx="33">
                  <c:v>2</c:v>
                </c:pt>
                <c:pt idx="34">
                  <c:v>2</c:v>
                </c:pt>
                <c:pt idx="35">
                  <c:v>2</c:v>
                </c:pt>
                <c:pt idx="36">
                  <c:v>2</c:v>
                </c:pt>
                <c:pt idx="37">
                  <c:v>2</c:v>
                </c:pt>
                <c:pt idx="38">
                  <c:v>2</c:v>
                </c:pt>
                <c:pt idx="39">
                  <c:v>2</c:v>
                </c:pt>
                <c:pt idx="40">
                  <c:v>2</c:v>
                </c:pt>
                <c:pt idx="41">
                  <c:v>2</c:v>
                </c:pt>
                <c:pt idx="42">
                  <c:v>2</c:v>
                </c:pt>
              </c:numCache>
            </c:numRef>
          </c:val>
          <c:extLst>
            <c:ext xmlns:c16="http://schemas.microsoft.com/office/drawing/2014/chart" uri="{C3380CC4-5D6E-409C-BE32-E72D297353CC}">
              <c16:uniqueId val="{00000002-ABBB-2241-B56D-9E71E6A2E5AC}"/>
            </c:ext>
          </c:extLst>
        </c:ser>
        <c:ser>
          <c:idx val="3"/>
          <c:order val="3"/>
          <c:tx>
            <c:strRef>
              <c:f>PSB!$A$23</c:f>
              <c:strCache>
                <c:ptCount val="1"/>
                <c:pt idx="0">
                  <c:v>Non-specified (industry)</c:v>
                </c:pt>
              </c:strCache>
            </c:strRef>
          </c:tx>
          <c:spPr>
            <a:solidFill>
              <a:schemeClr val="accent4"/>
            </a:solidFill>
            <a:ln>
              <a:noFill/>
            </a:ln>
            <a:effectLst/>
          </c:spPr>
          <c:cat>
            <c:numRef>
              <c:f>PSB!$B$18:$AR$18</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PSB!$B$23:$AR$23</c:f>
              <c:numCache>
                <c:formatCode>General</c:formatCode>
                <c:ptCount val="43"/>
                <c:pt idx="0">
                  <c:v>146</c:v>
                </c:pt>
                <c:pt idx="1">
                  <c:v>170</c:v>
                </c:pt>
                <c:pt idx="2">
                  <c:v>193</c:v>
                </c:pt>
                <c:pt idx="3">
                  <c:v>199</c:v>
                </c:pt>
                <c:pt idx="4">
                  <c:v>205</c:v>
                </c:pt>
                <c:pt idx="5">
                  <c:v>213</c:v>
                </c:pt>
                <c:pt idx="6">
                  <c:v>225</c:v>
                </c:pt>
                <c:pt idx="7">
                  <c:v>227</c:v>
                </c:pt>
                <c:pt idx="8">
                  <c:v>231</c:v>
                </c:pt>
                <c:pt idx="9">
                  <c:v>239</c:v>
                </c:pt>
                <c:pt idx="10">
                  <c:v>238</c:v>
                </c:pt>
                <c:pt idx="11">
                  <c:v>241</c:v>
                </c:pt>
                <c:pt idx="12">
                  <c:v>249</c:v>
                </c:pt>
                <c:pt idx="13">
                  <c:v>246</c:v>
                </c:pt>
                <c:pt idx="14">
                  <c:v>251</c:v>
                </c:pt>
                <c:pt idx="15">
                  <c:v>258</c:v>
                </c:pt>
                <c:pt idx="16">
                  <c:v>265</c:v>
                </c:pt>
                <c:pt idx="17">
                  <c:v>272</c:v>
                </c:pt>
                <c:pt idx="18">
                  <c:v>279</c:v>
                </c:pt>
                <c:pt idx="19">
                  <c:v>287</c:v>
                </c:pt>
                <c:pt idx="20">
                  <c:v>322</c:v>
                </c:pt>
                <c:pt idx="21">
                  <c:v>357</c:v>
                </c:pt>
                <c:pt idx="22">
                  <c:v>392</c:v>
                </c:pt>
                <c:pt idx="23">
                  <c:v>427</c:v>
                </c:pt>
                <c:pt idx="24">
                  <c:v>462</c:v>
                </c:pt>
                <c:pt idx="25">
                  <c:v>502</c:v>
                </c:pt>
                <c:pt idx="26">
                  <c:v>542</c:v>
                </c:pt>
                <c:pt idx="27">
                  <c:v>582</c:v>
                </c:pt>
                <c:pt idx="28">
                  <c:v>622</c:v>
                </c:pt>
                <c:pt idx="29">
                  <c:v>685</c:v>
                </c:pt>
                <c:pt idx="30">
                  <c:v>670</c:v>
                </c:pt>
                <c:pt idx="31">
                  <c:v>609</c:v>
                </c:pt>
                <c:pt idx="32">
                  <c:v>573</c:v>
                </c:pt>
                <c:pt idx="33">
                  <c:v>529</c:v>
                </c:pt>
                <c:pt idx="34">
                  <c:v>491</c:v>
                </c:pt>
                <c:pt idx="35">
                  <c:v>457</c:v>
                </c:pt>
                <c:pt idx="36">
                  <c:v>431</c:v>
                </c:pt>
                <c:pt idx="37">
                  <c:v>410</c:v>
                </c:pt>
                <c:pt idx="38">
                  <c:v>398</c:v>
                </c:pt>
                <c:pt idx="39">
                  <c:v>391</c:v>
                </c:pt>
                <c:pt idx="40">
                  <c:v>402</c:v>
                </c:pt>
                <c:pt idx="41">
                  <c:v>398</c:v>
                </c:pt>
                <c:pt idx="42">
                  <c:v>402</c:v>
                </c:pt>
              </c:numCache>
            </c:numRef>
          </c:val>
          <c:extLst>
            <c:ext xmlns:c16="http://schemas.microsoft.com/office/drawing/2014/chart" uri="{C3380CC4-5D6E-409C-BE32-E72D297353CC}">
              <c16:uniqueId val="{00000003-ABBB-2241-B56D-9E71E6A2E5AC}"/>
            </c:ext>
          </c:extLst>
        </c:ser>
        <c:ser>
          <c:idx val="4"/>
          <c:order val="4"/>
          <c:tx>
            <c:strRef>
              <c:f>PSB!$A$24</c:f>
              <c:strCache>
                <c:ptCount val="1"/>
                <c:pt idx="0">
                  <c:v>Commercial and public services</c:v>
                </c:pt>
              </c:strCache>
            </c:strRef>
          </c:tx>
          <c:spPr>
            <a:solidFill>
              <a:schemeClr val="accent5"/>
            </a:solidFill>
            <a:ln>
              <a:noFill/>
            </a:ln>
            <a:effectLst/>
          </c:spPr>
          <c:cat>
            <c:numRef>
              <c:f>PSB!$B$18:$AR$18</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cat>
          <c:val>
            <c:numRef>
              <c:f>PSB!$B$24:$AR$24</c:f>
              <c:numCache>
                <c:formatCode>General</c:formatCode>
                <c:ptCount val="4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87</c:v>
                </c:pt>
                <c:pt idx="30">
                  <c:v>83</c:v>
                </c:pt>
                <c:pt idx="31">
                  <c:v>77</c:v>
                </c:pt>
                <c:pt idx="32">
                  <c:v>71</c:v>
                </c:pt>
                <c:pt idx="33">
                  <c:v>66</c:v>
                </c:pt>
                <c:pt idx="34">
                  <c:v>61</c:v>
                </c:pt>
                <c:pt idx="35">
                  <c:v>57</c:v>
                </c:pt>
                <c:pt idx="36">
                  <c:v>54</c:v>
                </c:pt>
                <c:pt idx="37">
                  <c:v>51</c:v>
                </c:pt>
                <c:pt idx="38">
                  <c:v>50</c:v>
                </c:pt>
                <c:pt idx="39">
                  <c:v>49</c:v>
                </c:pt>
                <c:pt idx="40">
                  <c:v>50</c:v>
                </c:pt>
                <c:pt idx="41">
                  <c:v>50</c:v>
                </c:pt>
                <c:pt idx="42">
                  <c:v>50</c:v>
                </c:pt>
              </c:numCache>
            </c:numRef>
          </c:val>
          <c:extLst>
            <c:ext xmlns:c16="http://schemas.microsoft.com/office/drawing/2014/chart" uri="{C3380CC4-5D6E-409C-BE32-E72D297353CC}">
              <c16:uniqueId val="{00000004-ABBB-2241-B56D-9E71E6A2E5AC}"/>
            </c:ext>
          </c:extLst>
        </c:ser>
        <c:dLbls>
          <c:showLegendKey val="0"/>
          <c:showVal val="0"/>
          <c:showCatName val="0"/>
          <c:showSerName val="0"/>
          <c:showPercent val="0"/>
          <c:showBubbleSize val="0"/>
        </c:dLbls>
        <c:axId val="1595486607"/>
        <c:axId val="1445108863"/>
      </c:areaChart>
      <c:catAx>
        <c:axId val="159548660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5108863"/>
        <c:crosses val="autoZero"/>
        <c:auto val="1"/>
        <c:lblAlgn val="ctr"/>
        <c:lblOffset val="100"/>
        <c:noMultiLvlLbl val="0"/>
      </c:catAx>
      <c:valAx>
        <c:axId val="14451088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5486607"/>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Energy</a:t>
            </a:r>
            <a:r>
              <a:rPr lang="en-US" baseline="0"/>
              <a:t> Efficiencies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eta_Ep--&gt;Ef</c:v>
          </c:tx>
          <c:spPr>
            <a:ln w="19050" cap="rnd">
              <a:solidFill>
                <a:schemeClr val="accent1"/>
              </a:solidFill>
              <a:round/>
            </a:ln>
            <a:effectLst/>
          </c:spPr>
          <c:marker>
            <c:symbol val="none"/>
          </c:marker>
          <c:xVal>
            <c:numRef>
              <c:f>TFCSummary!$C$1:$AS$1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xVal>
          <c:yVal>
            <c:numRef>
              <c:f>TFCSummary!$C$9:$AS$9</c:f>
              <c:numCache>
                <c:formatCode>General</c:formatCode>
                <c:ptCount val="43"/>
                <c:pt idx="0">
                  <c:v>0.5369283816005116</c:v>
                </c:pt>
                <c:pt idx="1">
                  <c:v>0.55151492569681027</c:v>
                </c:pt>
                <c:pt idx="2">
                  <c:v>0.55598021051626345</c:v>
                </c:pt>
                <c:pt idx="3">
                  <c:v>0.54220375724164982</c:v>
                </c:pt>
                <c:pt idx="4">
                  <c:v>0.55441948827238607</c:v>
                </c:pt>
                <c:pt idx="5">
                  <c:v>0.57858171706649009</c:v>
                </c:pt>
                <c:pt idx="6">
                  <c:v>0.59477615816977436</c:v>
                </c:pt>
                <c:pt idx="7">
                  <c:v>0.59818325168182607</c:v>
                </c:pt>
                <c:pt idx="8">
                  <c:v>0.6001712622093498</c:v>
                </c:pt>
                <c:pt idx="9">
                  <c:v>0.60375682189186541</c:v>
                </c:pt>
                <c:pt idx="10">
                  <c:v>0.61949894523561733</c:v>
                </c:pt>
                <c:pt idx="11">
                  <c:v>0.60063954332526548</c:v>
                </c:pt>
                <c:pt idx="12">
                  <c:v>0.59483327637799077</c:v>
                </c:pt>
                <c:pt idx="13">
                  <c:v>0.54997242158889881</c:v>
                </c:pt>
                <c:pt idx="14">
                  <c:v>0.54774529618092616</c:v>
                </c:pt>
                <c:pt idx="15">
                  <c:v>0.55989297887262579</c:v>
                </c:pt>
                <c:pt idx="16">
                  <c:v>0.5418124299815319</c:v>
                </c:pt>
                <c:pt idx="17">
                  <c:v>0.56649154090318032</c:v>
                </c:pt>
                <c:pt idx="18">
                  <c:v>0.55985576435601825</c:v>
                </c:pt>
                <c:pt idx="19">
                  <c:v>0.57551061191116015</c:v>
                </c:pt>
                <c:pt idx="20">
                  <c:v>0.53314018053192358</c:v>
                </c:pt>
                <c:pt idx="21">
                  <c:v>0.54578942338242487</c:v>
                </c:pt>
                <c:pt idx="22">
                  <c:v>0.52864454155630813</c:v>
                </c:pt>
                <c:pt idx="23">
                  <c:v>0.52547269664550411</c:v>
                </c:pt>
                <c:pt idx="24">
                  <c:v>0.53158543328753105</c:v>
                </c:pt>
                <c:pt idx="25">
                  <c:v>0.53783531807205776</c:v>
                </c:pt>
                <c:pt idx="26">
                  <c:v>0.52854937731782159</c:v>
                </c:pt>
                <c:pt idx="27">
                  <c:v>0.51821987637969769</c:v>
                </c:pt>
                <c:pt idx="28">
                  <c:v>0.5304402245235873</c:v>
                </c:pt>
                <c:pt idx="29">
                  <c:v>0.52808657488143362</c:v>
                </c:pt>
                <c:pt idx="30">
                  <c:v>0.50868781524417006</c:v>
                </c:pt>
                <c:pt idx="31">
                  <c:v>0.49016754861018624</c:v>
                </c:pt>
                <c:pt idx="32">
                  <c:v>0.47162105446306279</c:v>
                </c:pt>
                <c:pt idx="33">
                  <c:v>0.47215743777660868</c:v>
                </c:pt>
                <c:pt idx="34">
                  <c:v>0.45721259093398897</c:v>
                </c:pt>
                <c:pt idx="35">
                  <c:v>0.43860027715818883</c:v>
                </c:pt>
                <c:pt idx="36">
                  <c:v>0.43255776240472027</c:v>
                </c:pt>
                <c:pt idx="37">
                  <c:v>0.42447899201651035</c:v>
                </c:pt>
                <c:pt idx="38">
                  <c:v>0.44071159394079285</c:v>
                </c:pt>
                <c:pt idx="39">
                  <c:v>0.41535677685045469</c:v>
                </c:pt>
                <c:pt idx="40">
                  <c:v>0.42467122915259153</c:v>
                </c:pt>
                <c:pt idx="41">
                  <c:v>0.43615526258134435</c:v>
                </c:pt>
                <c:pt idx="42">
                  <c:v>0.4359282975821806</c:v>
                </c:pt>
              </c:numCache>
            </c:numRef>
          </c:yVal>
          <c:smooth val="0"/>
          <c:extLst>
            <c:ext xmlns:c16="http://schemas.microsoft.com/office/drawing/2014/chart" uri="{C3380CC4-5D6E-409C-BE32-E72D297353CC}">
              <c16:uniqueId val="{00000000-AD11-CA41-9147-82855B7383BB}"/>
            </c:ext>
          </c:extLst>
        </c:ser>
        <c:ser>
          <c:idx val="1"/>
          <c:order val="1"/>
          <c:tx>
            <c:v>eta_Ef--&gt;Eu</c:v>
          </c:tx>
          <c:spPr>
            <a:ln w="19050" cap="rnd">
              <a:solidFill>
                <a:schemeClr val="accent2"/>
              </a:solidFill>
              <a:round/>
            </a:ln>
            <a:effectLst/>
          </c:spPr>
          <c:marker>
            <c:symbol val="none"/>
          </c:marker>
          <c:xVal>
            <c:numRef>
              <c:f>TFCSummary!$C$1:$AS$1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xVal>
          <c:yVal>
            <c:numRef>
              <c:f>TFCSummary!$C$10:$AS$10</c:f>
              <c:numCache>
                <c:formatCode>General</c:formatCode>
                <c:ptCount val="43"/>
                <c:pt idx="0">
                  <c:v>0.18672173906198528</c:v>
                </c:pt>
                <c:pt idx="1">
                  <c:v>0.19118866788691816</c:v>
                </c:pt>
                <c:pt idx="2">
                  <c:v>0.19636014084121448</c:v>
                </c:pt>
                <c:pt idx="3">
                  <c:v>0.19664525411546135</c:v>
                </c:pt>
                <c:pt idx="4">
                  <c:v>0.19421798418398656</c:v>
                </c:pt>
                <c:pt idx="5">
                  <c:v>0.19554940447615221</c:v>
                </c:pt>
                <c:pt idx="6">
                  <c:v>0.19716045941795327</c:v>
                </c:pt>
                <c:pt idx="7">
                  <c:v>0.18913595536932179</c:v>
                </c:pt>
                <c:pt idx="8">
                  <c:v>0.19877580950471879</c:v>
                </c:pt>
                <c:pt idx="9">
                  <c:v>0.20013825738852994</c:v>
                </c:pt>
                <c:pt idx="10">
                  <c:v>0.20017423762281272</c:v>
                </c:pt>
                <c:pt idx="11">
                  <c:v>0.19219712498233074</c:v>
                </c:pt>
                <c:pt idx="12">
                  <c:v>0.15749955196138551</c:v>
                </c:pt>
                <c:pt idx="13">
                  <c:v>0.15000350367825679</c:v>
                </c:pt>
                <c:pt idx="14">
                  <c:v>0.16113096520828413</c:v>
                </c:pt>
                <c:pt idx="15">
                  <c:v>0.17596851075597622</c:v>
                </c:pt>
                <c:pt idx="16">
                  <c:v>0.18169340889892802</c:v>
                </c:pt>
                <c:pt idx="17">
                  <c:v>0.18379005636120235</c:v>
                </c:pt>
                <c:pt idx="18">
                  <c:v>0.18383409376923496</c:v>
                </c:pt>
                <c:pt idx="19">
                  <c:v>0.18364339419911183</c:v>
                </c:pt>
                <c:pt idx="20">
                  <c:v>0.1835129938392096</c:v>
                </c:pt>
                <c:pt idx="21">
                  <c:v>0.18413640481437066</c:v>
                </c:pt>
                <c:pt idx="22">
                  <c:v>0.18434242680763469</c:v>
                </c:pt>
                <c:pt idx="23">
                  <c:v>0.18079741719574405</c:v>
                </c:pt>
                <c:pt idx="24">
                  <c:v>0.18417625704126442</c:v>
                </c:pt>
                <c:pt idx="25">
                  <c:v>0.18561219859299183</c:v>
                </c:pt>
                <c:pt idx="26">
                  <c:v>0.18952159350292322</c:v>
                </c:pt>
                <c:pt idx="27">
                  <c:v>0.1763791429924973</c:v>
                </c:pt>
                <c:pt idx="28">
                  <c:v>0.18550510592114586</c:v>
                </c:pt>
                <c:pt idx="29">
                  <c:v>0.19060736437432588</c:v>
                </c:pt>
                <c:pt idx="30">
                  <c:v>0.19531775456142139</c:v>
                </c:pt>
                <c:pt idx="31">
                  <c:v>0.19314051544478678</c:v>
                </c:pt>
                <c:pt idx="32">
                  <c:v>0.18298770775921039</c:v>
                </c:pt>
                <c:pt idx="33">
                  <c:v>0.18428328131015373</c:v>
                </c:pt>
                <c:pt idx="34">
                  <c:v>0.19151794883396658</c:v>
                </c:pt>
                <c:pt idx="35">
                  <c:v>0.20359444830360052</c:v>
                </c:pt>
                <c:pt idx="36">
                  <c:v>0.1995344186419499</c:v>
                </c:pt>
                <c:pt idx="37">
                  <c:v>0.20734913311002998</c:v>
                </c:pt>
                <c:pt idx="38">
                  <c:v>0.2085515930330383</c:v>
                </c:pt>
                <c:pt idx="39">
                  <c:v>0.21046855257777256</c:v>
                </c:pt>
                <c:pt idx="40">
                  <c:v>0.21745192640792269</c:v>
                </c:pt>
                <c:pt idx="41">
                  <c:v>0.22034521718156591</c:v>
                </c:pt>
                <c:pt idx="42">
                  <c:v>0.22218569176218897</c:v>
                </c:pt>
              </c:numCache>
            </c:numRef>
          </c:yVal>
          <c:smooth val="0"/>
          <c:extLst>
            <c:ext xmlns:c16="http://schemas.microsoft.com/office/drawing/2014/chart" uri="{C3380CC4-5D6E-409C-BE32-E72D297353CC}">
              <c16:uniqueId val="{00000001-AD11-CA41-9147-82855B7383BB}"/>
            </c:ext>
          </c:extLst>
        </c:ser>
        <c:ser>
          <c:idx val="2"/>
          <c:order val="2"/>
          <c:tx>
            <c:v>eta_Ep--&gt;Eu</c:v>
          </c:tx>
          <c:spPr>
            <a:ln w="19050" cap="rnd">
              <a:solidFill>
                <a:schemeClr val="accent3"/>
              </a:solidFill>
              <a:round/>
            </a:ln>
            <a:effectLst/>
          </c:spPr>
          <c:marker>
            <c:symbol val="none"/>
          </c:marker>
          <c:xVal>
            <c:numRef>
              <c:f>TFCSummary!$C$1:$AS$1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xVal>
          <c:yVal>
            <c:numRef>
              <c:f>TFCSummary!$C$11:$AS$11</c:f>
              <c:numCache>
                <c:formatCode>General</c:formatCode>
                <c:ptCount val="43"/>
                <c:pt idx="0">
                  <c:v>0.10025620116418477</c:v>
                </c:pt>
                <c:pt idx="1">
                  <c:v>0.1054434039637258</c:v>
                </c:pt>
                <c:pt idx="2">
                  <c:v>0.10917235244190156</c:v>
                </c:pt>
                <c:pt idx="3">
                  <c:v>0.10662179562514215</c:v>
                </c:pt>
                <c:pt idx="4">
                  <c:v>0.10767823540458019</c:v>
                </c:pt>
                <c:pt idx="5">
                  <c:v>0.11314131021314174</c:v>
                </c:pt>
                <c:pt idx="6">
                  <c:v>0.11726634059559794</c:v>
                </c:pt>
                <c:pt idx="7">
                  <c:v>0.11313796079276964</c:v>
                </c:pt>
                <c:pt idx="8">
                  <c:v>0.11929952848713236</c:v>
                </c:pt>
                <c:pt idx="9">
                  <c:v>0.12083483821987498</c:v>
                </c:pt>
                <c:pt idx="10">
                  <c:v>0.12400772907067631</c:v>
                </c:pt>
                <c:pt idx="11">
                  <c:v>0.11544119337781611</c:v>
                </c:pt>
                <c:pt idx="12">
                  <c:v>9.3685974521256543E-2</c:v>
                </c:pt>
                <c:pt idx="13">
                  <c:v>8.2497790164750173E-2</c:v>
                </c:pt>
                <c:pt idx="14">
                  <c:v>8.8258728261930097E-2</c:v>
                </c:pt>
                <c:pt idx="15">
                  <c:v>9.8523533674943223E-2</c:v>
                </c:pt>
                <c:pt idx="16">
                  <c:v>9.8443747387156291E-2</c:v>
                </c:pt>
                <c:pt idx="17">
                  <c:v>0.10411551223073988</c:v>
                </c:pt>
                <c:pt idx="18">
                  <c:v>0.10292057708187097</c:v>
                </c:pt>
                <c:pt idx="19">
                  <c:v>0.10568872216897325</c:v>
                </c:pt>
                <c:pt idx="20">
                  <c:v>9.7838150665389992E-2</c:v>
                </c:pt>
                <c:pt idx="21">
                  <c:v>0.10049970220734812</c:v>
                </c:pt>
                <c:pt idx="22">
                  <c:v>9.7451617709099325E-2</c:v>
                </c:pt>
                <c:pt idx="23">
                  <c:v>9.5004106360389862E-2</c:v>
                </c:pt>
                <c:pt idx="24">
                  <c:v>9.7905415400556223E-2</c:v>
                </c:pt>
                <c:pt idx="25">
                  <c:v>9.9828795868315709E-2</c:v>
                </c:pt>
                <c:pt idx="26">
                  <c:v>0.10017152023425137</c:v>
                </c:pt>
                <c:pt idx="27">
                  <c:v>9.1403177677528966E-2</c:v>
                </c:pt>
                <c:pt idx="28">
                  <c:v>9.8399370035084463E-2</c:v>
                </c:pt>
                <c:pt idx="29">
                  <c:v>0.10065719019961515</c:v>
                </c:pt>
                <c:pt idx="30">
                  <c:v>9.9355761846246476E-2</c:v>
                </c:pt>
                <c:pt idx="31">
                  <c:v>9.467121299287895E-2</c:v>
                </c:pt>
                <c:pt idx="32">
                  <c:v>8.6300855687177574E-2</c:v>
                </c:pt>
                <c:pt idx="33">
                  <c:v>8.7010721928468177E-2</c:v>
                </c:pt>
                <c:pt idx="34">
                  <c:v>8.7564417596740995E-2</c:v>
                </c:pt>
                <c:pt idx="35">
                  <c:v>8.9296581453827739E-2</c:v>
                </c:pt>
                <c:pt idx="36">
                  <c:v>8.6310161650488548E-2</c:v>
                </c:pt>
                <c:pt idx="37">
                  <c:v>8.801535101804274E-2</c:v>
                </c:pt>
                <c:pt idx="38">
                  <c:v>9.1911104984481864E-2</c:v>
                </c:pt>
                <c:pt idx="39">
                  <c:v>8.741953962708407E-2</c:v>
                </c:pt>
                <c:pt idx="40">
                  <c:v>9.2345576869251406E-2</c:v>
                </c:pt>
                <c:pt idx="41">
                  <c:v>9.6104726058369228E-2</c:v>
                </c:pt>
                <c:pt idx="42">
                  <c:v>9.6857030357010168E-2</c:v>
                </c:pt>
              </c:numCache>
            </c:numRef>
          </c:yVal>
          <c:smooth val="0"/>
          <c:extLst>
            <c:ext xmlns:c16="http://schemas.microsoft.com/office/drawing/2014/chart" uri="{C3380CC4-5D6E-409C-BE32-E72D297353CC}">
              <c16:uniqueId val="{00000002-AD11-CA41-9147-82855B7383BB}"/>
            </c:ext>
          </c:extLst>
        </c:ser>
        <c:dLbls>
          <c:showLegendKey val="0"/>
          <c:showVal val="0"/>
          <c:showCatName val="0"/>
          <c:showSerName val="0"/>
          <c:showPercent val="0"/>
          <c:showBubbleSize val="0"/>
        </c:dLbls>
        <c:axId val="-1714780544"/>
        <c:axId val="-1714778224"/>
      </c:scatterChart>
      <c:valAx>
        <c:axId val="-1714780544"/>
        <c:scaling>
          <c:orientation val="minMax"/>
        </c:scaling>
        <c:delete val="0"/>
        <c:axPos val="b"/>
        <c:numFmt formatCode="General" sourceLinked="0"/>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778224"/>
        <c:crosses val="autoZero"/>
        <c:crossBetween val="midCat"/>
      </c:valAx>
      <c:valAx>
        <c:axId val="-1714778224"/>
        <c:scaling>
          <c:orientation val="minMax"/>
          <c:max val="1"/>
        </c:scaling>
        <c:delete val="0"/>
        <c:axPos val="l"/>
        <c:numFmt formatCode="General" sourceLinked="0"/>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780544"/>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Exergy </a:t>
            </a:r>
            <a:r>
              <a:rPr lang="en-US" baseline="0"/>
              <a:t>Efficiencies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eta_Xp--&gt;Xf</c:v>
          </c:tx>
          <c:spPr>
            <a:ln w="19050" cap="rnd">
              <a:solidFill>
                <a:schemeClr val="accent1"/>
              </a:solidFill>
              <a:round/>
            </a:ln>
            <a:effectLst/>
          </c:spPr>
          <c:marker>
            <c:symbol val="none"/>
          </c:marker>
          <c:xVal>
            <c:numRef>
              <c:f>TFCSummary!$C$1:$AS$1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xVal>
          <c:yVal>
            <c:numRef>
              <c:f>TFCSummary!$C$12:$AS$12</c:f>
              <c:numCache>
                <c:formatCode>General</c:formatCode>
                <c:ptCount val="43"/>
                <c:pt idx="0">
                  <c:v>0.55558327864302659</c:v>
                </c:pt>
                <c:pt idx="1">
                  <c:v>0.56988037822692561</c:v>
                </c:pt>
                <c:pt idx="2">
                  <c:v>0.5742577932083085</c:v>
                </c:pt>
                <c:pt idx="3">
                  <c:v>0.55948486264051822</c:v>
                </c:pt>
                <c:pt idx="4">
                  <c:v>0.57141728208537124</c:v>
                </c:pt>
                <c:pt idx="5">
                  <c:v>0.59536216234588835</c:v>
                </c:pt>
                <c:pt idx="6">
                  <c:v>0.61037622754353538</c:v>
                </c:pt>
                <c:pt idx="7">
                  <c:v>0.61410610343176608</c:v>
                </c:pt>
                <c:pt idx="8">
                  <c:v>0.61577272266321459</c:v>
                </c:pt>
                <c:pt idx="9">
                  <c:v>0.61908844734175394</c:v>
                </c:pt>
                <c:pt idx="10">
                  <c:v>0.63445906949291309</c:v>
                </c:pt>
                <c:pt idx="11">
                  <c:v>0.61530281018012745</c:v>
                </c:pt>
                <c:pt idx="12">
                  <c:v>0.61246036275173332</c:v>
                </c:pt>
                <c:pt idx="13">
                  <c:v>0.56834122252851427</c:v>
                </c:pt>
                <c:pt idx="14">
                  <c:v>0.56507507136462498</c:v>
                </c:pt>
                <c:pt idx="15">
                  <c:v>0.57673863957529492</c:v>
                </c:pt>
                <c:pt idx="16">
                  <c:v>0.5583253051479018</c:v>
                </c:pt>
                <c:pt idx="17">
                  <c:v>0.58317648483710693</c:v>
                </c:pt>
                <c:pt idx="18">
                  <c:v>0.57603617104918436</c:v>
                </c:pt>
                <c:pt idx="19">
                  <c:v>0.59099754197058507</c:v>
                </c:pt>
                <c:pt idx="20">
                  <c:v>0.54981564091600144</c:v>
                </c:pt>
                <c:pt idx="21">
                  <c:v>0.5623050587215892</c:v>
                </c:pt>
                <c:pt idx="22">
                  <c:v>0.54526571786725087</c:v>
                </c:pt>
                <c:pt idx="23">
                  <c:v>0.54222125826125878</c:v>
                </c:pt>
                <c:pt idx="24">
                  <c:v>0.54781300061745186</c:v>
                </c:pt>
                <c:pt idx="25">
                  <c:v>0.55379851926304124</c:v>
                </c:pt>
                <c:pt idx="26">
                  <c:v>0.54469191694396402</c:v>
                </c:pt>
                <c:pt idx="27">
                  <c:v>0.53429741583245993</c:v>
                </c:pt>
                <c:pt idx="28">
                  <c:v>0.54614949353041586</c:v>
                </c:pt>
                <c:pt idx="29">
                  <c:v>0.54701682552123965</c:v>
                </c:pt>
                <c:pt idx="30">
                  <c:v>0.52674692239047594</c:v>
                </c:pt>
                <c:pt idx="31">
                  <c:v>0.50760624751056027</c:v>
                </c:pt>
                <c:pt idx="32">
                  <c:v>0.48937152620706037</c:v>
                </c:pt>
                <c:pt idx="33">
                  <c:v>0.48978086143280203</c:v>
                </c:pt>
                <c:pt idx="34">
                  <c:v>0.47414729501591202</c:v>
                </c:pt>
                <c:pt idx="35">
                  <c:v>0.45370841989525529</c:v>
                </c:pt>
                <c:pt idx="36">
                  <c:v>0.44738576192914764</c:v>
                </c:pt>
                <c:pt idx="37">
                  <c:v>0.43922067732705777</c:v>
                </c:pt>
                <c:pt idx="38">
                  <c:v>0.45514311152869652</c:v>
                </c:pt>
                <c:pt idx="39">
                  <c:v>0.42860809214907181</c:v>
                </c:pt>
                <c:pt idx="40">
                  <c:v>0.43784184510460095</c:v>
                </c:pt>
                <c:pt idx="41">
                  <c:v>0.44874248155517976</c:v>
                </c:pt>
                <c:pt idx="42">
                  <c:v>0.44806276950904622</c:v>
                </c:pt>
              </c:numCache>
            </c:numRef>
          </c:yVal>
          <c:smooth val="0"/>
          <c:extLst>
            <c:ext xmlns:c16="http://schemas.microsoft.com/office/drawing/2014/chart" uri="{C3380CC4-5D6E-409C-BE32-E72D297353CC}">
              <c16:uniqueId val="{00000000-C268-7E47-B400-1B4209A9105B}"/>
            </c:ext>
          </c:extLst>
        </c:ser>
        <c:ser>
          <c:idx val="1"/>
          <c:order val="1"/>
          <c:tx>
            <c:v>eta_Xf--&gt;Xu</c:v>
          </c:tx>
          <c:spPr>
            <a:ln w="19050" cap="rnd">
              <a:solidFill>
                <a:schemeClr val="accent2"/>
              </a:solidFill>
              <a:round/>
            </a:ln>
            <a:effectLst/>
          </c:spPr>
          <c:marker>
            <c:symbol val="none"/>
          </c:marker>
          <c:xVal>
            <c:numRef>
              <c:f>TFCSummary!$C$1:$AS$1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xVal>
          <c:yVal>
            <c:numRef>
              <c:f>TFCSummary!$C$13:$AS$13</c:f>
              <c:numCache>
                <c:formatCode>General</c:formatCode>
                <c:ptCount val="43"/>
                <c:pt idx="0">
                  <c:v>8.4232181909653037E-2</c:v>
                </c:pt>
                <c:pt idx="1">
                  <c:v>8.6353113711993446E-2</c:v>
                </c:pt>
                <c:pt idx="2">
                  <c:v>8.9442606802629013E-2</c:v>
                </c:pt>
                <c:pt idx="3">
                  <c:v>8.9846181521793453E-2</c:v>
                </c:pt>
                <c:pt idx="4">
                  <c:v>8.8410672343312749E-2</c:v>
                </c:pt>
                <c:pt idx="5">
                  <c:v>8.8901340586694938E-2</c:v>
                </c:pt>
                <c:pt idx="6">
                  <c:v>8.9565687107633685E-2</c:v>
                </c:pt>
                <c:pt idx="7">
                  <c:v>8.2659797233153892E-2</c:v>
                </c:pt>
                <c:pt idx="8">
                  <c:v>8.7042253298749775E-2</c:v>
                </c:pt>
                <c:pt idx="9">
                  <c:v>9.0311135829827874E-2</c:v>
                </c:pt>
                <c:pt idx="10">
                  <c:v>9.0965844131606771E-2</c:v>
                </c:pt>
                <c:pt idx="11">
                  <c:v>8.3165685681299492E-2</c:v>
                </c:pt>
                <c:pt idx="12">
                  <c:v>5.7069678763607821E-2</c:v>
                </c:pt>
                <c:pt idx="13">
                  <c:v>5.2101398410472732E-2</c:v>
                </c:pt>
                <c:pt idx="14">
                  <c:v>6.0059968060689695E-2</c:v>
                </c:pt>
                <c:pt idx="15">
                  <c:v>7.2299479156611168E-2</c:v>
                </c:pt>
                <c:pt idx="16">
                  <c:v>7.5447194319772953E-2</c:v>
                </c:pt>
                <c:pt idx="17">
                  <c:v>7.6958904581621496E-2</c:v>
                </c:pt>
                <c:pt idx="18">
                  <c:v>7.7441898783408458E-2</c:v>
                </c:pt>
                <c:pt idx="19">
                  <c:v>7.742821247612823E-2</c:v>
                </c:pt>
                <c:pt idx="20">
                  <c:v>7.7329258325345721E-2</c:v>
                </c:pt>
                <c:pt idx="21">
                  <c:v>7.8860426684131332E-2</c:v>
                </c:pt>
                <c:pt idx="22">
                  <c:v>7.8417644573677878E-2</c:v>
                </c:pt>
                <c:pt idx="23">
                  <c:v>7.5863270629918572E-2</c:v>
                </c:pt>
                <c:pt idx="24">
                  <c:v>7.7794702228104459E-2</c:v>
                </c:pt>
                <c:pt idx="25">
                  <c:v>7.8825072971033486E-2</c:v>
                </c:pt>
                <c:pt idx="26">
                  <c:v>8.2842187047309487E-2</c:v>
                </c:pt>
                <c:pt idx="27">
                  <c:v>7.6083044425704599E-2</c:v>
                </c:pt>
                <c:pt idx="28">
                  <c:v>8.3816893262950803E-2</c:v>
                </c:pt>
                <c:pt idx="29">
                  <c:v>9.1660144058950732E-2</c:v>
                </c:pt>
                <c:pt idx="30">
                  <c:v>9.4693109412858745E-2</c:v>
                </c:pt>
                <c:pt idx="31">
                  <c:v>9.7288211018923806E-2</c:v>
                </c:pt>
                <c:pt idx="32">
                  <c:v>8.8970548062019331E-2</c:v>
                </c:pt>
                <c:pt idx="33">
                  <c:v>9.3606221545137869E-2</c:v>
                </c:pt>
                <c:pt idx="34">
                  <c:v>0.10025441800340129</c:v>
                </c:pt>
                <c:pt idx="35">
                  <c:v>0.10979378635726668</c:v>
                </c:pt>
                <c:pt idx="36">
                  <c:v>0.10730705710490539</c:v>
                </c:pt>
                <c:pt idx="37">
                  <c:v>0.11035685697666484</c:v>
                </c:pt>
                <c:pt idx="38">
                  <c:v>0.11801231022955568</c:v>
                </c:pt>
                <c:pt idx="39">
                  <c:v>0.12049237828935754</c:v>
                </c:pt>
                <c:pt idx="40">
                  <c:v>0.12709437398141449</c:v>
                </c:pt>
                <c:pt idx="41">
                  <c:v>0.13260809361683684</c:v>
                </c:pt>
                <c:pt idx="42">
                  <c:v>0.13489734344338675</c:v>
                </c:pt>
              </c:numCache>
            </c:numRef>
          </c:yVal>
          <c:smooth val="0"/>
          <c:extLst>
            <c:ext xmlns:c16="http://schemas.microsoft.com/office/drawing/2014/chart" uri="{C3380CC4-5D6E-409C-BE32-E72D297353CC}">
              <c16:uniqueId val="{00000001-C268-7E47-B400-1B4209A9105B}"/>
            </c:ext>
          </c:extLst>
        </c:ser>
        <c:ser>
          <c:idx val="2"/>
          <c:order val="2"/>
          <c:tx>
            <c:v>eta_Xp--&gt;Xu</c:v>
          </c:tx>
          <c:spPr>
            <a:ln w="19050" cap="rnd">
              <a:solidFill>
                <a:schemeClr val="accent3"/>
              </a:solidFill>
              <a:round/>
            </a:ln>
            <a:effectLst/>
          </c:spPr>
          <c:marker>
            <c:symbol val="none"/>
          </c:marker>
          <c:xVal>
            <c:numRef>
              <c:f>TFCSummary!$C$1:$AS$1</c:f>
              <c:numCache>
                <c:formatCode>General</c:formatCode>
                <c:ptCount val="43"/>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numCache>
            </c:numRef>
          </c:xVal>
          <c:yVal>
            <c:numRef>
              <c:f>TFCSummary!$C$14:$AS$14</c:f>
              <c:numCache>
                <c:formatCode>General</c:formatCode>
                <c:ptCount val="43"/>
                <c:pt idx="0">
                  <c:v>4.6797991792620869E-2</c:v>
                </c:pt>
                <c:pt idx="1">
                  <c:v>4.9210945103263543E-2</c:v>
                </c:pt>
                <c:pt idx="2">
                  <c:v>5.1363114001276175E-2</c:v>
                </c:pt>
                <c:pt idx="3">
                  <c:v>5.0267578527495679E-2</c:v>
                </c:pt>
                <c:pt idx="4">
                  <c:v>5.0519386097756067E-2</c:v>
                </c:pt>
                <c:pt idx="5">
                  <c:v>5.2928494367142989E-2</c:v>
                </c:pt>
                <c:pt idx="6">
                  <c:v>5.4668766214102105E-2</c:v>
                </c:pt>
                <c:pt idx="7">
                  <c:v>5.0761885989312014E-2</c:v>
                </c:pt>
                <c:pt idx="8">
                  <c:v>5.3598245300512326E-2</c:v>
                </c:pt>
                <c:pt idx="9">
                  <c:v>5.5910580858558379E-2</c:v>
                </c:pt>
                <c:pt idx="10">
                  <c:v>5.7714104823376598E-2</c:v>
                </c:pt>
                <c:pt idx="11">
                  <c:v>5.1172080110260768E-2</c:v>
                </c:pt>
                <c:pt idx="12">
                  <c:v>3.4952916157684137E-2</c:v>
                </c:pt>
                <c:pt idx="13">
                  <c:v>2.9611372468053267E-2</c:v>
                </c:pt>
                <c:pt idx="14">
                  <c:v>3.393839073805132E-2</c:v>
                </c:pt>
                <c:pt idx="15">
                  <c:v>4.1697903250786317E-2</c:v>
                </c:pt>
                <c:pt idx="16">
                  <c:v>4.2124077791140274E-2</c:v>
                </c:pt>
                <c:pt idx="17">
                  <c:v>4.4880623450824352E-2</c:v>
                </c:pt>
                <c:pt idx="18">
                  <c:v>4.4609334853973094E-2</c:v>
                </c:pt>
                <c:pt idx="19">
                  <c:v>4.5759883252567968E-2</c:v>
                </c:pt>
                <c:pt idx="20">
                  <c:v>4.2516835727708993E-2</c:v>
                </c:pt>
                <c:pt idx="21">
                  <c:v>4.4343616857430053E-2</c:v>
                </c:pt>
                <c:pt idx="22">
                  <c:v>4.27584532619254E-2</c:v>
                </c:pt>
                <c:pt idx="23">
                  <c:v>4.1134678056768841E-2</c:v>
                </c:pt>
                <c:pt idx="24">
                  <c:v>4.2616949259719067E-2</c:v>
                </c:pt>
                <c:pt idx="25">
                  <c:v>4.3653208692159516E-2</c:v>
                </c:pt>
                <c:pt idx="26">
                  <c:v>4.5123469666629432E-2</c:v>
                </c:pt>
                <c:pt idx="27">
                  <c:v>4.0650974025320211E-2</c:v>
                </c:pt>
                <c:pt idx="28">
                  <c:v>4.5776553804853508E-2</c:v>
                </c:pt>
                <c:pt idx="29">
                  <c:v>5.0139641029946738E-2</c:v>
                </c:pt>
                <c:pt idx="30">
                  <c:v>4.9879303954807948E-2</c:v>
                </c:pt>
                <c:pt idx="31">
                  <c:v>4.938410372233145E-2</c:v>
                </c:pt>
                <c:pt idx="32">
                  <c:v>4.3539652892589015E-2</c:v>
                </c:pt>
                <c:pt idx="33">
                  <c:v>4.5846535823847338E-2</c:v>
                </c:pt>
                <c:pt idx="34">
                  <c:v>4.7535361109707276E-2</c:v>
                </c:pt>
                <c:pt idx="35">
                  <c:v>4.9814365322472701E-2</c:v>
                </c:pt>
                <c:pt idx="36">
                  <c:v>4.8007649503252654E-2</c:v>
                </c:pt>
                <c:pt idx="37">
                  <c:v>4.8471013468975969E-2</c:v>
                </c:pt>
                <c:pt idx="38">
                  <c:v>5.3712490076569794E-2</c:v>
                </c:pt>
                <c:pt idx="39">
                  <c:v>5.1644008377105775E-2</c:v>
                </c:pt>
                <c:pt idx="40">
                  <c:v>5.5647235206436711E-2</c:v>
                </c:pt>
                <c:pt idx="41">
                  <c:v>5.9506885003920963E-2</c:v>
                </c:pt>
                <c:pt idx="42">
                  <c:v>6.0442477302656845E-2</c:v>
                </c:pt>
              </c:numCache>
            </c:numRef>
          </c:yVal>
          <c:smooth val="0"/>
          <c:extLst>
            <c:ext xmlns:c16="http://schemas.microsoft.com/office/drawing/2014/chart" uri="{C3380CC4-5D6E-409C-BE32-E72D297353CC}">
              <c16:uniqueId val="{00000002-C268-7E47-B400-1B4209A9105B}"/>
            </c:ext>
          </c:extLst>
        </c:ser>
        <c:dLbls>
          <c:showLegendKey val="0"/>
          <c:showVal val="0"/>
          <c:showCatName val="0"/>
          <c:showSerName val="0"/>
          <c:showPercent val="0"/>
          <c:showBubbleSize val="0"/>
        </c:dLbls>
        <c:axId val="-1714800224"/>
        <c:axId val="-1714768880"/>
      </c:scatterChart>
      <c:valAx>
        <c:axId val="-1714800224"/>
        <c:scaling>
          <c:orientation val="minMax"/>
        </c:scaling>
        <c:delete val="0"/>
        <c:axPos val="b"/>
        <c:numFmt formatCode="General" sourceLinked="0"/>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768880"/>
        <c:crosses val="autoZero"/>
        <c:crossBetween val="midCat"/>
      </c:valAx>
      <c:valAx>
        <c:axId val="-1714768880"/>
        <c:scaling>
          <c:orientation val="minMax"/>
          <c:max val="1"/>
        </c:scaling>
        <c:delete val="0"/>
        <c:axPos val="l"/>
        <c:numFmt formatCode="General" sourceLinked="0"/>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800224"/>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5" Type="http://schemas.openxmlformats.org/officeDocument/2006/relationships/image" Target="../media/image9.png"/><Relationship Id="rId4" Type="http://schemas.openxmlformats.org/officeDocument/2006/relationships/image" Target="../media/image8.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6.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s>
</file>

<file path=xl/drawings/_rels/drawing7.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3" Type="http://schemas.openxmlformats.org/officeDocument/2006/relationships/image" Target="../media/image25.png"/><Relationship Id="rId7" Type="http://schemas.openxmlformats.org/officeDocument/2006/relationships/image" Target="../media/image29.png"/><Relationship Id="rId12" Type="http://schemas.openxmlformats.org/officeDocument/2006/relationships/image" Target="../media/image34.png"/><Relationship Id="rId2" Type="http://schemas.openxmlformats.org/officeDocument/2006/relationships/image" Target="../media/image24.png"/><Relationship Id="rId16" Type="http://schemas.openxmlformats.org/officeDocument/2006/relationships/chart" Target="../charts/chart3.xml"/><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5" Type="http://schemas.openxmlformats.org/officeDocument/2006/relationships/image" Target="../media/image27.png"/><Relationship Id="rId15" Type="http://schemas.openxmlformats.org/officeDocument/2006/relationships/chart" Target="../charts/chart2.xml"/><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s>
</file>

<file path=xl/drawings/_rels/drawing8.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11</xdr:row>
      <xdr:rowOff>0</xdr:rowOff>
    </xdr:from>
    <xdr:to>
      <xdr:col>12</xdr:col>
      <xdr:colOff>482600</xdr:colOff>
      <xdr:row>30</xdr:row>
      <xdr:rowOff>0</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0" y="3251200"/>
          <a:ext cx="10388600" cy="3860800"/>
        </a:xfrm>
        <a:prstGeom prst="rect">
          <a:avLst/>
        </a:prstGeom>
      </xdr:spPr>
    </xdr:pic>
    <xdr:clientData/>
  </xdr:twoCellAnchor>
  <xdr:twoCellAnchor editAs="oneCell">
    <xdr:from>
      <xdr:col>0</xdr:col>
      <xdr:colOff>0</xdr:colOff>
      <xdr:row>31</xdr:row>
      <xdr:rowOff>0</xdr:rowOff>
    </xdr:from>
    <xdr:to>
      <xdr:col>3</xdr:col>
      <xdr:colOff>317500</xdr:colOff>
      <xdr:row>41</xdr:row>
      <xdr:rowOff>0</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0" y="7315200"/>
          <a:ext cx="2794000" cy="2032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292100</xdr:colOff>
      <xdr:row>3</xdr:row>
      <xdr:rowOff>0</xdr:rowOff>
    </xdr:from>
    <xdr:to>
      <xdr:col>5</xdr:col>
      <xdr:colOff>340793</xdr:colOff>
      <xdr:row>18</xdr:row>
      <xdr:rowOff>152400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292100" y="609600"/>
          <a:ext cx="4176193" cy="3200400"/>
        </a:xfrm>
        <a:prstGeom prst="rect">
          <a:avLst/>
        </a:prstGeom>
      </xdr:spPr>
    </xdr:pic>
    <xdr:clientData/>
  </xdr:twoCellAnchor>
  <xdr:twoCellAnchor editAs="oneCell">
    <xdr:from>
      <xdr:col>5</xdr:col>
      <xdr:colOff>723900</xdr:colOff>
      <xdr:row>1</xdr:row>
      <xdr:rowOff>190500</xdr:rowOff>
    </xdr:from>
    <xdr:to>
      <xdr:col>12</xdr:col>
      <xdr:colOff>292100</xdr:colOff>
      <xdr:row>19</xdr:row>
      <xdr:rowOff>178979</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2"/>
        <a:stretch>
          <a:fillRect/>
        </a:stretch>
      </xdr:blipFill>
      <xdr:spPr>
        <a:xfrm>
          <a:off x="4851400" y="393700"/>
          <a:ext cx="5346700" cy="3646079"/>
        </a:xfrm>
        <a:prstGeom prst="rect">
          <a:avLst/>
        </a:prstGeom>
      </xdr:spPr>
    </xdr:pic>
    <xdr:clientData/>
  </xdr:twoCellAnchor>
  <xdr:twoCellAnchor>
    <xdr:from>
      <xdr:col>37</xdr:col>
      <xdr:colOff>603250</xdr:colOff>
      <xdr:row>3</xdr:row>
      <xdr:rowOff>152400</xdr:rowOff>
    </xdr:from>
    <xdr:to>
      <xdr:col>44</xdr:col>
      <xdr:colOff>533400</xdr:colOff>
      <xdr:row>17</xdr:row>
      <xdr:rowOff>50800</xdr:rowOff>
    </xdr:to>
    <xdr:graphicFrame macro="">
      <xdr:nvGraphicFramePr>
        <xdr:cNvPr id="6" name="Chart 5">
          <a:extLst>
            <a:ext uri="{FF2B5EF4-FFF2-40B4-BE49-F238E27FC236}">
              <a16:creationId xmlns:a16="http://schemas.microsoft.com/office/drawing/2014/main" id="{00000000-0008-0000-04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18</xdr:row>
      <xdr:rowOff>0</xdr:rowOff>
    </xdr:from>
    <xdr:to>
      <xdr:col>11</xdr:col>
      <xdr:colOff>393700</xdr:colOff>
      <xdr:row>48</xdr:row>
      <xdr:rowOff>177800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825500" y="3251200"/>
          <a:ext cx="8648700" cy="6273800"/>
        </a:xfrm>
        <a:prstGeom prst="rect">
          <a:avLst/>
        </a:prstGeom>
      </xdr:spPr>
    </xdr:pic>
    <xdr:clientData/>
  </xdr:twoCellAnchor>
  <xdr:twoCellAnchor editAs="oneCell">
    <xdr:from>
      <xdr:col>12</xdr:col>
      <xdr:colOff>0</xdr:colOff>
      <xdr:row>19</xdr:row>
      <xdr:rowOff>0</xdr:rowOff>
    </xdr:from>
    <xdr:to>
      <xdr:col>19</xdr:col>
      <xdr:colOff>419100</xdr:colOff>
      <xdr:row>36</xdr:row>
      <xdr:rowOff>12700</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2"/>
        <a:stretch>
          <a:fillRect/>
        </a:stretch>
      </xdr:blipFill>
      <xdr:spPr>
        <a:xfrm>
          <a:off x="9906000" y="3454400"/>
          <a:ext cx="6197600" cy="3467100"/>
        </a:xfrm>
        <a:prstGeom prst="rect">
          <a:avLst/>
        </a:prstGeom>
      </xdr:spPr>
    </xdr:pic>
    <xdr:clientData/>
  </xdr:twoCellAnchor>
  <xdr:twoCellAnchor editAs="oneCell">
    <xdr:from>
      <xdr:col>12</xdr:col>
      <xdr:colOff>0</xdr:colOff>
      <xdr:row>37</xdr:row>
      <xdr:rowOff>0</xdr:rowOff>
    </xdr:from>
    <xdr:to>
      <xdr:col>15</xdr:col>
      <xdr:colOff>444500</xdr:colOff>
      <xdr:row>41</xdr:row>
      <xdr:rowOff>190500</xdr:rowOff>
    </xdr:to>
    <xdr:pic>
      <xdr:nvPicPr>
        <xdr:cNvPr id="5" name="Picture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3"/>
        <a:stretch>
          <a:fillRect/>
        </a:stretch>
      </xdr:blipFill>
      <xdr:spPr>
        <a:xfrm>
          <a:off x="9906000" y="7112000"/>
          <a:ext cx="2921000" cy="1003300"/>
        </a:xfrm>
        <a:prstGeom prst="rect">
          <a:avLst/>
        </a:prstGeom>
      </xdr:spPr>
    </xdr:pic>
    <xdr:clientData/>
  </xdr:twoCellAnchor>
  <xdr:twoCellAnchor editAs="oneCell">
    <xdr:from>
      <xdr:col>1</xdr:col>
      <xdr:colOff>0</xdr:colOff>
      <xdr:row>53</xdr:row>
      <xdr:rowOff>0</xdr:rowOff>
    </xdr:from>
    <xdr:to>
      <xdr:col>9</xdr:col>
      <xdr:colOff>368300</xdr:colOff>
      <xdr:row>79</xdr:row>
      <xdr:rowOff>152400</xdr:rowOff>
    </xdr:to>
    <xdr:pic>
      <xdr:nvPicPr>
        <xdr:cNvPr id="6" name="Picture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4"/>
        <a:stretch>
          <a:fillRect/>
        </a:stretch>
      </xdr:blipFill>
      <xdr:spPr>
        <a:xfrm>
          <a:off x="825500" y="10363200"/>
          <a:ext cx="6972300" cy="5435600"/>
        </a:xfrm>
        <a:prstGeom prst="rect">
          <a:avLst/>
        </a:prstGeom>
      </xdr:spPr>
    </xdr:pic>
    <xdr:clientData/>
  </xdr:twoCellAnchor>
  <xdr:twoCellAnchor editAs="oneCell">
    <xdr:from>
      <xdr:col>10</xdr:col>
      <xdr:colOff>0</xdr:colOff>
      <xdr:row>55</xdr:row>
      <xdr:rowOff>0</xdr:rowOff>
    </xdr:from>
    <xdr:to>
      <xdr:col>17</xdr:col>
      <xdr:colOff>342900</xdr:colOff>
      <xdr:row>76</xdr:row>
      <xdr:rowOff>12700</xdr:rowOff>
    </xdr:to>
    <xdr:pic>
      <xdr:nvPicPr>
        <xdr:cNvPr id="7" name="Picture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5"/>
        <a:stretch>
          <a:fillRect/>
        </a:stretch>
      </xdr:blipFill>
      <xdr:spPr>
        <a:xfrm>
          <a:off x="8255000" y="10769600"/>
          <a:ext cx="6121400" cy="42799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38100</xdr:colOff>
      <xdr:row>0</xdr:row>
      <xdr:rowOff>88900</xdr:rowOff>
    </xdr:from>
    <xdr:to>
      <xdr:col>5</xdr:col>
      <xdr:colOff>381000</xdr:colOff>
      <xdr:row>14</xdr:row>
      <xdr:rowOff>43483</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1"/>
        <a:stretch>
          <a:fillRect/>
        </a:stretch>
      </xdr:blipFill>
      <xdr:spPr>
        <a:xfrm>
          <a:off x="38100" y="88900"/>
          <a:ext cx="4470400" cy="279938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24</xdr:row>
      <xdr:rowOff>50800</xdr:rowOff>
    </xdr:from>
    <xdr:to>
      <xdr:col>16</xdr:col>
      <xdr:colOff>38100</xdr:colOff>
      <xdr:row>33</xdr:row>
      <xdr:rowOff>25400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1"/>
        <a:stretch>
          <a:fillRect/>
        </a:stretch>
      </xdr:blipFill>
      <xdr:spPr>
        <a:xfrm>
          <a:off x="0" y="6146800"/>
          <a:ext cx="13246100" cy="1803400"/>
        </a:xfrm>
        <a:prstGeom prst="rect">
          <a:avLst/>
        </a:prstGeom>
      </xdr:spPr>
    </xdr:pic>
    <xdr:clientData/>
  </xdr:twoCellAnchor>
  <xdr:twoCellAnchor editAs="oneCell">
    <xdr:from>
      <xdr:col>0</xdr:col>
      <xdr:colOff>0</xdr:colOff>
      <xdr:row>38</xdr:row>
      <xdr:rowOff>0</xdr:rowOff>
    </xdr:from>
    <xdr:to>
      <xdr:col>9</xdr:col>
      <xdr:colOff>546100</xdr:colOff>
      <xdr:row>49</xdr:row>
      <xdr:rowOff>25400</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2"/>
        <a:stretch>
          <a:fillRect/>
        </a:stretch>
      </xdr:blipFill>
      <xdr:spPr>
        <a:xfrm>
          <a:off x="0" y="10972800"/>
          <a:ext cx="7975600" cy="2260600"/>
        </a:xfrm>
        <a:prstGeom prst="rect">
          <a:avLst/>
        </a:prstGeom>
      </xdr:spPr>
    </xdr:pic>
    <xdr:clientData/>
  </xdr:twoCellAnchor>
  <xdr:twoCellAnchor editAs="oneCell">
    <xdr:from>
      <xdr:col>0</xdr:col>
      <xdr:colOff>0</xdr:colOff>
      <xdr:row>54</xdr:row>
      <xdr:rowOff>0</xdr:rowOff>
    </xdr:from>
    <xdr:to>
      <xdr:col>6</xdr:col>
      <xdr:colOff>698500</xdr:colOff>
      <xdr:row>89</xdr:row>
      <xdr:rowOff>139700</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3"/>
        <a:stretch>
          <a:fillRect/>
        </a:stretch>
      </xdr:blipFill>
      <xdr:spPr>
        <a:xfrm>
          <a:off x="0" y="14224000"/>
          <a:ext cx="5651500" cy="7251700"/>
        </a:xfrm>
        <a:prstGeom prst="rect">
          <a:avLst/>
        </a:prstGeom>
      </xdr:spPr>
    </xdr:pic>
    <xdr:clientData/>
  </xdr:twoCellAnchor>
  <xdr:twoCellAnchor editAs="oneCell">
    <xdr:from>
      <xdr:col>9</xdr:col>
      <xdr:colOff>203200</xdr:colOff>
      <xdr:row>54</xdr:row>
      <xdr:rowOff>152400</xdr:rowOff>
    </xdr:from>
    <xdr:to>
      <xdr:col>20</xdr:col>
      <xdr:colOff>381000</xdr:colOff>
      <xdr:row>84</xdr:row>
      <xdr:rowOff>0</xdr:rowOff>
    </xdr:to>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4"/>
        <a:stretch>
          <a:fillRect/>
        </a:stretch>
      </xdr:blipFill>
      <xdr:spPr>
        <a:xfrm>
          <a:off x="7747000" y="11125200"/>
          <a:ext cx="9398000" cy="59436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279399</xdr:colOff>
      <xdr:row>25</xdr:row>
      <xdr:rowOff>165100</xdr:rowOff>
    </xdr:from>
    <xdr:to>
      <xdr:col>14</xdr:col>
      <xdr:colOff>228600</xdr:colOff>
      <xdr:row>49</xdr:row>
      <xdr:rowOff>133639</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5232399" y="5245100"/>
          <a:ext cx="6553201" cy="4845339"/>
        </a:xfrm>
        <a:prstGeom prst="rect">
          <a:avLst/>
        </a:prstGeom>
      </xdr:spPr>
    </xdr:pic>
    <xdr:clientData/>
  </xdr:twoCellAnchor>
  <xdr:twoCellAnchor editAs="oneCell">
    <xdr:from>
      <xdr:col>0</xdr:col>
      <xdr:colOff>0</xdr:colOff>
      <xdr:row>26</xdr:row>
      <xdr:rowOff>0</xdr:rowOff>
    </xdr:from>
    <xdr:to>
      <xdr:col>6</xdr:col>
      <xdr:colOff>38100</xdr:colOff>
      <xdr:row>44</xdr:row>
      <xdr:rowOff>57409</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0" y="5689600"/>
          <a:ext cx="4991100" cy="3715009"/>
        </a:xfrm>
        <a:prstGeom prst="rect">
          <a:avLst/>
        </a:prstGeom>
      </xdr:spPr>
    </xdr:pic>
    <xdr:clientData/>
  </xdr:twoCellAnchor>
  <xdr:twoCellAnchor editAs="oneCell">
    <xdr:from>
      <xdr:col>0</xdr:col>
      <xdr:colOff>0</xdr:colOff>
      <xdr:row>63</xdr:row>
      <xdr:rowOff>50800</xdr:rowOff>
    </xdr:from>
    <xdr:to>
      <xdr:col>7</xdr:col>
      <xdr:colOff>292100</xdr:colOff>
      <xdr:row>82</xdr:row>
      <xdr:rowOff>140354</xdr:rowOff>
    </xdr:to>
    <xdr:pic>
      <xdr:nvPicPr>
        <xdr:cNvPr id="5" name="Picture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3"/>
        <a:stretch>
          <a:fillRect/>
        </a:stretch>
      </xdr:blipFill>
      <xdr:spPr>
        <a:xfrm>
          <a:off x="0" y="11023600"/>
          <a:ext cx="6070600" cy="3950354"/>
        </a:xfrm>
        <a:prstGeom prst="rect">
          <a:avLst/>
        </a:prstGeom>
      </xdr:spPr>
    </xdr:pic>
    <xdr:clientData/>
  </xdr:twoCellAnchor>
  <xdr:twoCellAnchor editAs="oneCell">
    <xdr:from>
      <xdr:col>11</xdr:col>
      <xdr:colOff>88900</xdr:colOff>
      <xdr:row>63</xdr:row>
      <xdr:rowOff>38100</xdr:rowOff>
    </xdr:from>
    <xdr:to>
      <xdr:col>18</xdr:col>
      <xdr:colOff>38100</xdr:colOff>
      <xdr:row>82</xdr:row>
      <xdr:rowOff>12700</xdr:rowOff>
    </xdr:to>
    <xdr:pic>
      <xdr:nvPicPr>
        <xdr:cNvPr id="6" name="Picture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4"/>
        <a:stretch>
          <a:fillRect/>
        </a:stretch>
      </xdr:blipFill>
      <xdr:spPr>
        <a:xfrm>
          <a:off x="9169400" y="12433300"/>
          <a:ext cx="5727700" cy="3835400"/>
        </a:xfrm>
        <a:prstGeom prst="rect">
          <a:avLst/>
        </a:prstGeom>
      </xdr:spPr>
    </xdr:pic>
    <xdr:clientData/>
  </xdr:twoCellAnchor>
  <xdr:twoCellAnchor editAs="oneCell">
    <xdr:from>
      <xdr:col>11</xdr:col>
      <xdr:colOff>38100</xdr:colOff>
      <xdr:row>52</xdr:row>
      <xdr:rowOff>23184</xdr:rowOff>
    </xdr:from>
    <xdr:to>
      <xdr:col>17</xdr:col>
      <xdr:colOff>673100</xdr:colOff>
      <xdr:row>58</xdr:row>
      <xdr:rowOff>101600</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5"/>
        <a:stretch>
          <a:fillRect/>
        </a:stretch>
      </xdr:blipFill>
      <xdr:spPr>
        <a:xfrm>
          <a:off x="9118600" y="10589584"/>
          <a:ext cx="5588000" cy="1297616"/>
        </a:xfrm>
        <a:prstGeom prst="rect">
          <a:avLst/>
        </a:prstGeom>
      </xdr:spPr>
    </xdr:pic>
    <xdr:clientData/>
  </xdr:twoCellAnchor>
  <xdr:twoCellAnchor editAs="oneCell">
    <xdr:from>
      <xdr:col>21</xdr:col>
      <xdr:colOff>12700</xdr:colOff>
      <xdr:row>27</xdr:row>
      <xdr:rowOff>88900</xdr:rowOff>
    </xdr:from>
    <xdr:to>
      <xdr:col>25</xdr:col>
      <xdr:colOff>431800</xdr:colOff>
      <xdr:row>41</xdr:row>
      <xdr:rowOff>98500</xdr:rowOff>
    </xdr:to>
    <xdr:pic>
      <xdr:nvPicPr>
        <xdr:cNvPr id="8" name="Picture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6"/>
        <a:stretch>
          <a:fillRect/>
        </a:stretch>
      </xdr:blipFill>
      <xdr:spPr>
        <a:xfrm>
          <a:off x="17348200" y="5575300"/>
          <a:ext cx="3721100" cy="2854400"/>
        </a:xfrm>
        <a:prstGeom prst="rect">
          <a:avLst/>
        </a:prstGeom>
      </xdr:spPr>
    </xdr:pic>
    <xdr:clientData/>
  </xdr:twoCellAnchor>
  <xdr:twoCellAnchor editAs="oneCell">
    <xdr:from>
      <xdr:col>16</xdr:col>
      <xdr:colOff>0</xdr:colOff>
      <xdr:row>27</xdr:row>
      <xdr:rowOff>0</xdr:rowOff>
    </xdr:from>
    <xdr:to>
      <xdr:col>20</xdr:col>
      <xdr:colOff>681613</xdr:colOff>
      <xdr:row>41</xdr:row>
      <xdr:rowOff>114300</xdr:rowOff>
    </xdr:to>
    <xdr:pic>
      <xdr:nvPicPr>
        <xdr:cNvPr id="9" name="Picture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7"/>
        <a:stretch>
          <a:fillRect/>
        </a:stretch>
      </xdr:blipFill>
      <xdr:spPr>
        <a:xfrm>
          <a:off x="13208000" y="5486400"/>
          <a:ext cx="3983613" cy="2959100"/>
        </a:xfrm>
        <a:prstGeom prst="rect">
          <a:avLst/>
        </a:prstGeom>
      </xdr:spPr>
    </xdr:pic>
    <xdr:clientData/>
  </xdr:twoCellAnchor>
  <xdr:twoCellAnchor editAs="oneCell">
    <xdr:from>
      <xdr:col>21</xdr:col>
      <xdr:colOff>25400</xdr:colOff>
      <xdr:row>41</xdr:row>
      <xdr:rowOff>165100</xdr:rowOff>
    </xdr:from>
    <xdr:to>
      <xdr:col>25</xdr:col>
      <xdr:colOff>447328</xdr:colOff>
      <xdr:row>55</xdr:row>
      <xdr:rowOff>190500</xdr:rowOff>
    </xdr:to>
    <xdr:pic>
      <xdr:nvPicPr>
        <xdr:cNvPr id="10" name="Picture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8"/>
        <a:stretch>
          <a:fillRect/>
        </a:stretch>
      </xdr:blipFill>
      <xdr:spPr>
        <a:xfrm>
          <a:off x="17360900" y="8496300"/>
          <a:ext cx="3723928" cy="28702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68</xdr:row>
      <xdr:rowOff>25400</xdr:rowOff>
    </xdr:from>
    <xdr:to>
      <xdr:col>7</xdr:col>
      <xdr:colOff>177800</xdr:colOff>
      <xdr:row>89</xdr:row>
      <xdr:rowOff>25400</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0" y="5105400"/>
          <a:ext cx="5956300" cy="4267200"/>
        </a:xfrm>
        <a:prstGeom prst="rect">
          <a:avLst/>
        </a:prstGeom>
      </xdr:spPr>
    </xdr:pic>
    <xdr:clientData/>
  </xdr:twoCellAnchor>
  <xdr:twoCellAnchor editAs="oneCell">
    <xdr:from>
      <xdr:col>8</xdr:col>
      <xdr:colOff>0</xdr:colOff>
      <xdr:row>68</xdr:row>
      <xdr:rowOff>12700</xdr:rowOff>
    </xdr:from>
    <xdr:to>
      <xdr:col>15</xdr:col>
      <xdr:colOff>152400</xdr:colOff>
      <xdr:row>78</xdr:row>
      <xdr:rowOff>101600</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6604000" y="5092700"/>
          <a:ext cx="5930900" cy="2120900"/>
        </a:xfrm>
        <a:prstGeom prst="rect">
          <a:avLst/>
        </a:prstGeom>
      </xdr:spPr>
    </xdr:pic>
    <xdr:clientData/>
  </xdr:twoCellAnchor>
  <xdr:twoCellAnchor editAs="oneCell">
    <xdr:from>
      <xdr:col>45</xdr:col>
      <xdr:colOff>12700</xdr:colOff>
      <xdr:row>92</xdr:row>
      <xdr:rowOff>25400</xdr:rowOff>
    </xdr:from>
    <xdr:to>
      <xdr:col>54</xdr:col>
      <xdr:colOff>627174</xdr:colOff>
      <xdr:row>108</xdr:row>
      <xdr:rowOff>50800</xdr:rowOff>
    </xdr:to>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37160200" y="10172700"/>
          <a:ext cx="8043974" cy="3276600"/>
        </a:xfrm>
        <a:prstGeom prst="rect">
          <a:avLst/>
        </a:prstGeom>
      </xdr:spPr>
    </xdr:pic>
    <xdr:clientData/>
  </xdr:twoCellAnchor>
  <xdr:twoCellAnchor editAs="oneCell">
    <xdr:from>
      <xdr:col>46</xdr:col>
      <xdr:colOff>12700</xdr:colOff>
      <xdr:row>109</xdr:row>
      <xdr:rowOff>203199</xdr:rowOff>
    </xdr:from>
    <xdr:to>
      <xdr:col>55</xdr:col>
      <xdr:colOff>520700</xdr:colOff>
      <xdr:row>124</xdr:row>
      <xdr:rowOff>19860</xdr:rowOff>
    </xdr:to>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4"/>
        <a:stretch>
          <a:fillRect/>
        </a:stretch>
      </xdr:blipFill>
      <xdr:spPr>
        <a:xfrm>
          <a:off x="37985700" y="13804899"/>
          <a:ext cx="7937500" cy="2864661"/>
        </a:xfrm>
        <a:prstGeom prst="rect">
          <a:avLst/>
        </a:prstGeom>
      </xdr:spPr>
    </xdr:pic>
    <xdr:clientData/>
  </xdr:twoCellAnchor>
  <xdr:twoCellAnchor editAs="oneCell">
    <xdr:from>
      <xdr:col>47</xdr:col>
      <xdr:colOff>12700</xdr:colOff>
      <xdr:row>126</xdr:row>
      <xdr:rowOff>0</xdr:rowOff>
    </xdr:from>
    <xdr:to>
      <xdr:col>60</xdr:col>
      <xdr:colOff>20252</xdr:colOff>
      <xdr:row>138</xdr:row>
      <xdr:rowOff>21336</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5"/>
        <a:stretch>
          <a:fillRect/>
        </a:stretch>
      </xdr:blipFill>
      <xdr:spPr>
        <a:xfrm>
          <a:off x="38811200" y="17056100"/>
          <a:ext cx="10802552" cy="2459736"/>
        </a:xfrm>
        <a:prstGeom prst="rect">
          <a:avLst/>
        </a:prstGeom>
      </xdr:spPr>
    </xdr:pic>
    <xdr:clientData/>
  </xdr:twoCellAnchor>
  <xdr:twoCellAnchor editAs="oneCell">
    <xdr:from>
      <xdr:col>0</xdr:col>
      <xdr:colOff>0</xdr:colOff>
      <xdr:row>92</xdr:row>
      <xdr:rowOff>88900</xdr:rowOff>
    </xdr:from>
    <xdr:to>
      <xdr:col>9</xdr:col>
      <xdr:colOff>355600</xdr:colOff>
      <xdr:row>100</xdr:row>
      <xdr:rowOff>190500</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6"/>
        <a:stretch>
          <a:fillRect/>
        </a:stretch>
      </xdr:blipFill>
      <xdr:spPr>
        <a:xfrm>
          <a:off x="0" y="9029700"/>
          <a:ext cx="7785100" cy="1727200"/>
        </a:xfrm>
        <a:prstGeom prst="rect">
          <a:avLst/>
        </a:prstGeom>
      </xdr:spPr>
    </xdr:pic>
    <xdr:clientData/>
  </xdr:twoCellAnchor>
  <xdr:twoCellAnchor editAs="oneCell">
    <xdr:from>
      <xdr:col>16</xdr:col>
      <xdr:colOff>0</xdr:colOff>
      <xdr:row>68</xdr:row>
      <xdr:rowOff>0</xdr:rowOff>
    </xdr:from>
    <xdr:to>
      <xdr:col>25</xdr:col>
      <xdr:colOff>622300</xdr:colOff>
      <xdr:row>107</xdr:row>
      <xdr:rowOff>127000</xdr:rowOff>
    </xdr:to>
    <xdr:pic>
      <xdr:nvPicPr>
        <xdr:cNvPr id="10" name="Picture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7"/>
        <a:stretch>
          <a:fillRect/>
        </a:stretch>
      </xdr:blipFill>
      <xdr:spPr>
        <a:xfrm>
          <a:off x="13208000" y="4064000"/>
          <a:ext cx="8051800" cy="8051800"/>
        </a:xfrm>
        <a:prstGeom prst="rect">
          <a:avLst/>
        </a:prstGeom>
      </xdr:spPr>
    </xdr:pic>
    <xdr:clientData/>
  </xdr:twoCellAnchor>
  <xdr:twoCellAnchor editAs="oneCell">
    <xdr:from>
      <xdr:col>16</xdr:col>
      <xdr:colOff>0</xdr:colOff>
      <xdr:row>112</xdr:row>
      <xdr:rowOff>25400</xdr:rowOff>
    </xdr:from>
    <xdr:to>
      <xdr:col>28</xdr:col>
      <xdr:colOff>25400</xdr:colOff>
      <xdr:row>130</xdr:row>
      <xdr:rowOff>114300</xdr:rowOff>
    </xdr:to>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8"/>
        <a:stretch>
          <a:fillRect/>
        </a:stretch>
      </xdr:blipFill>
      <xdr:spPr>
        <a:xfrm>
          <a:off x="13208000" y="13563600"/>
          <a:ext cx="9931400" cy="3746500"/>
        </a:xfrm>
        <a:prstGeom prst="rect">
          <a:avLst/>
        </a:prstGeom>
      </xdr:spPr>
    </xdr:pic>
    <xdr:clientData/>
  </xdr:twoCellAnchor>
  <xdr:twoCellAnchor editAs="oneCell">
    <xdr:from>
      <xdr:col>43</xdr:col>
      <xdr:colOff>12700</xdr:colOff>
      <xdr:row>68</xdr:row>
      <xdr:rowOff>12700</xdr:rowOff>
    </xdr:from>
    <xdr:to>
      <xdr:col>53</xdr:col>
      <xdr:colOff>266700</xdr:colOff>
      <xdr:row>76</xdr:row>
      <xdr:rowOff>88900</xdr:rowOff>
    </xdr:to>
    <xdr:pic>
      <xdr:nvPicPr>
        <xdr:cNvPr id="13" name="Picture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9"/>
        <a:stretch>
          <a:fillRect/>
        </a:stretch>
      </xdr:blipFill>
      <xdr:spPr>
        <a:xfrm>
          <a:off x="35509200" y="5283200"/>
          <a:ext cx="8509000" cy="1701800"/>
        </a:xfrm>
        <a:prstGeom prst="rect">
          <a:avLst/>
        </a:prstGeom>
      </xdr:spPr>
    </xdr:pic>
    <xdr:clientData/>
  </xdr:twoCellAnchor>
  <xdr:twoCellAnchor editAs="oneCell">
    <xdr:from>
      <xdr:col>43</xdr:col>
      <xdr:colOff>812800</xdr:colOff>
      <xdr:row>79</xdr:row>
      <xdr:rowOff>25400</xdr:rowOff>
    </xdr:from>
    <xdr:to>
      <xdr:col>55</xdr:col>
      <xdr:colOff>419100</xdr:colOff>
      <xdr:row>87</xdr:row>
      <xdr:rowOff>60231</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10"/>
        <a:stretch>
          <a:fillRect/>
        </a:stretch>
      </xdr:blipFill>
      <xdr:spPr>
        <a:xfrm>
          <a:off x="36309300" y="7531100"/>
          <a:ext cx="9512300" cy="1660431"/>
        </a:xfrm>
        <a:prstGeom prst="rect">
          <a:avLst/>
        </a:prstGeom>
      </xdr:spPr>
    </xdr:pic>
    <xdr:clientData/>
  </xdr:twoCellAnchor>
  <xdr:twoCellAnchor editAs="oneCell">
    <xdr:from>
      <xdr:col>0</xdr:col>
      <xdr:colOff>0</xdr:colOff>
      <xdr:row>141</xdr:row>
      <xdr:rowOff>0</xdr:rowOff>
    </xdr:from>
    <xdr:to>
      <xdr:col>5</xdr:col>
      <xdr:colOff>735170</xdr:colOff>
      <xdr:row>154</xdr:row>
      <xdr:rowOff>101600</xdr:rowOff>
    </xdr:to>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11"/>
        <a:stretch>
          <a:fillRect/>
        </a:stretch>
      </xdr:blipFill>
      <xdr:spPr>
        <a:xfrm>
          <a:off x="0" y="23850600"/>
          <a:ext cx="4862670" cy="2743200"/>
        </a:xfrm>
        <a:prstGeom prst="rect">
          <a:avLst/>
        </a:prstGeom>
      </xdr:spPr>
    </xdr:pic>
    <xdr:clientData/>
  </xdr:twoCellAnchor>
  <xdr:twoCellAnchor editAs="oneCell">
    <xdr:from>
      <xdr:col>0</xdr:col>
      <xdr:colOff>0</xdr:colOff>
      <xdr:row>155</xdr:row>
      <xdr:rowOff>0</xdr:rowOff>
    </xdr:from>
    <xdr:to>
      <xdr:col>5</xdr:col>
      <xdr:colOff>724958</xdr:colOff>
      <xdr:row>161</xdr:row>
      <xdr:rowOff>114300</xdr:rowOff>
    </xdr:to>
    <xdr:pic>
      <xdr:nvPicPr>
        <xdr:cNvPr id="6" name="Picture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12"/>
        <a:stretch>
          <a:fillRect/>
        </a:stretch>
      </xdr:blipFill>
      <xdr:spPr>
        <a:xfrm>
          <a:off x="0" y="26695400"/>
          <a:ext cx="4852458" cy="1333500"/>
        </a:xfrm>
        <a:prstGeom prst="rect">
          <a:avLst/>
        </a:prstGeom>
      </xdr:spPr>
    </xdr:pic>
    <xdr:clientData/>
  </xdr:twoCellAnchor>
  <xdr:twoCellAnchor editAs="oneCell">
    <xdr:from>
      <xdr:col>6</xdr:col>
      <xdr:colOff>12700</xdr:colOff>
      <xdr:row>141</xdr:row>
      <xdr:rowOff>0</xdr:rowOff>
    </xdr:from>
    <xdr:to>
      <xdr:col>11</xdr:col>
      <xdr:colOff>733168</xdr:colOff>
      <xdr:row>154</xdr:row>
      <xdr:rowOff>76200</xdr:rowOff>
    </xdr:to>
    <xdr:pic>
      <xdr:nvPicPr>
        <xdr:cNvPr id="12" name="Picture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13"/>
        <a:stretch>
          <a:fillRect/>
        </a:stretch>
      </xdr:blipFill>
      <xdr:spPr>
        <a:xfrm>
          <a:off x="4965700" y="24218900"/>
          <a:ext cx="4847968" cy="2717800"/>
        </a:xfrm>
        <a:prstGeom prst="rect">
          <a:avLst/>
        </a:prstGeom>
      </xdr:spPr>
    </xdr:pic>
    <xdr:clientData/>
  </xdr:twoCellAnchor>
  <xdr:twoCellAnchor editAs="oneCell">
    <xdr:from>
      <xdr:col>0</xdr:col>
      <xdr:colOff>0</xdr:colOff>
      <xdr:row>163</xdr:row>
      <xdr:rowOff>1</xdr:rowOff>
    </xdr:from>
    <xdr:to>
      <xdr:col>5</xdr:col>
      <xdr:colOff>711200</xdr:colOff>
      <xdr:row>166</xdr:row>
      <xdr:rowOff>100159</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14"/>
        <a:stretch>
          <a:fillRect/>
        </a:stretch>
      </xdr:blipFill>
      <xdr:spPr>
        <a:xfrm>
          <a:off x="0" y="28689301"/>
          <a:ext cx="4838700" cy="709758"/>
        </a:xfrm>
        <a:prstGeom prst="rect">
          <a:avLst/>
        </a:prstGeom>
      </xdr:spPr>
    </xdr:pic>
    <xdr:clientData/>
  </xdr:twoCellAnchor>
  <xdr:twoCellAnchor>
    <xdr:from>
      <xdr:col>47</xdr:col>
      <xdr:colOff>444506</xdr:colOff>
      <xdr:row>5</xdr:row>
      <xdr:rowOff>63500</xdr:rowOff>
    </xdr:from>
    <xdr:to>
      <xdr:col>55</xdr:col>
      <xdr:colOff>647700</xdr:colOff>
      <xdr:row>23</xdr:row>
      <xdr:rowOff>139700</xdr:rowOff>
    </xdr:to>
    <xdr:graphicFrame macro="">
      <xdr:nvGraphicFramePr>
        <xdr:cNvPr id="18" name="Chart 17">
          <a:extLst>
            <a:ext uri="{FF2B5EF4-FFF2-40B4-BE49-F238E27FC236}">
              <a16:creationId xmlns:a16="http://schemas.microsoft.com/office/drawing/2014/main" id="{00000000-0008-0000-0800-00001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47</xdr:col>
      <xdr:colOff>444500</xdr:colOff>
      <xdr:row>24</xdr:row>
      <xdr:rowOff>88900</xdr:rowOff>
    </xdr:from>
    <xdr:to>
      <xdr:col>55</xdr:col>
      <xdr:colOff>685800</xdr:colOff>
      <xdr:row>42</xdr:row>
      <xdr:rowOff>12700</xdr:rowOff>
    </xdr:to>
    <xdr:graphicFrame macro="">
      <xdr:nvGraphicFramePr>
        <xdr:cNvPr id="19" name="Chart 18">
          <a:extLst>
            <a:ext uri="{FF2B5EF4-FFF2-40B4-BE49-F238E27FC236}">
              <a16:creationId xmlns:a16="http://schemas.microsoft.com/office/drawing/2014/main" id="{00000000-0008-0000-08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20</xdr:col>
      <xdr:colOff>38100</xdr:colOff>
      <xdr:row>29</xdr:row>
      <xdr:rowOff>177800</xdr:rowOff>
    </xdr:from>
    <xdr:to>
      <xdr:col>25</xdr:col>
      <xdr:colOff>482600</xdr:colOff>
      <xdr:row>48</xdr:row>
      <xdr:rowOff>127000</xdr:rowOff>
    </xdr:to>
    <xdr:graphicFrame macro="">
      <xdr:nvGraphicFramePr>
        <xdr:cNvPr id="2" name="Chart 1">
          <a:extLst>
            <a:ext uri="{FF2B5EF4-FFF2-40B4-BE49-F238E27FC236}">
              <a16:creationId xmlns:a16="http://schemas.microsoft.com/office/drawing/2014/main" id="{939E27A7-676B-4D4D-B318-367D59E0B2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26</xdr:col>
      <xdr:colOff>12700</xdr:colOff>
      <xdr:row>29</xdr:row>
      <xdr:rowOff>165100</xdr:rowOff>
    </xdr:from>
    <xdr:to>
      <xdr:col>31</xdr:col>
      <xdr:colOff>457200</xdr:colOff>
      <xdr:row>48</xdr:row>
      <xdr:rowOff>114300</xdr:rowOff>
    </xdr:to>
    <xdr:graphicFrame macro="">
      <xdr:nvGraphicFramePr>
        <xdr:cNvPr id="4" name="Chart 3">
          <a:extLst>
            <a:ext uri="{FF2B5EF4-FFF2-40B4-BE49-F238E27FC236}">
              <a16:creationId xmlns:a16="http://schemas.microsoft.com/office/drawing/2014/main" id="{B796A1D7-9905-FC4D-AC35-B04D456AA7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11</xdr:col>
      <xdr:colOff>82550</xdr:colOff>
      <xdr:row>16</xdr:row>
      <xdr:rowOff>63506</xdr:rowOff>
    </xdr:from>
    <xdr:to>
      <xdr:col>16</xdr:col>
      <xdr:colOff>527050</xdr:colOff>
      <xdr:row>29</xdr:row>
      <xdr:rowOff>165106</xdr:rowOff>
    </xdr:to>
    <xdr:graphicFrame macro="">
      <xdr:nvGraphicFramePr>
        <xdr:cNvPr id="2" name="Chart 1">
          <a:extLst>
            <a:ext uri="{FF2B5EF4-FFF2-40B4-BE49-F238E27FC236}">
              <a16:creationId xmlns:a16="http://schemas.microsoft.com/office/drawing/2014/main" id="{00000000-0008-0000-0D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18</xdr:col>
      <xdr:colOff>0</xdr:colOff>
      <xdr:row>16</xdr:row>
      <xdr:rowOff>0</xdr:rowOff>
    </xdr:from>
    <xdr:to>
      <xdr:col>23</xdr:col>
      <xdr:colOff>444500</xdr:colOff>
      <xdr:row>29</xdr:row>
      <xdr:rowOff>101600</xdr:rowOff>
    </xdr:to>
    <xdr:graphicFrame macro="">
      <xdr:nvGraphicFramePr>
        <xdr:cNvPr id="4" name="Chart 3">
          <a:extLst>
            <a:ext uri="{FF2B5EF4-FFF2-40B4-BE49-F238E27FC236}">
              <a16:creationId xmlns:a16="http://schemas.microsoft.com/office/drawing/2014/main" id="{00000000-0008-0000-0D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8.xml"/><Relationship Id="rId1" Type="http://schemas.openxmlformats.org/officeDocument/2006/relationships/vmlDrawing" Target="../drawings/vmlDrawing8.v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C31"/>
  <sheetViews>
    <sheetView workbookViewId="0">
      <pane xSplit="2" ySplit="22" topLeftCell="AK23" activePane="bottomRight" state="frozen"/>
      <selection pane="topRight" activeCell="C1" sqref="C1"/>
      <selection pane="bottomLeft" activeCell="A23" sqref="A23"/>
      <selection pane="bottomRight" activeCell="AO8" sqref="AO8"/>
    </sheetView>
  </sheetViews>
  <sheetFormatPr baseColWidth="10" defaultRowHeight="16"/>
  <cols>
    <col min="1" max="1" width="27.1640625" customWidth="1"/>
  </cols>
  <sheetData>
    <row r="1" spans="1:55">
      <c r="A1" t="s">
        <v>91</v>
      </c>
    </row>
    <row r="4" spans="1:55">
      <c r="A4" t="s">
        <v>92</v>
      </c>
    </row>
    <row r="6" spans="1:55">
      <c r="A6" t="s">
        <v>50</v>
      </c>
      <c r="B6">
        <v>1960</v>
      </c>
      <c r="C6">
        <v>1961</v>
      </c>
      <c r="D6">
        <v>1962</v>
      </c>
      <c r="E6">
        <v>1963</v>
      </c>
      <c r="F6">
        <v>1964</v>
      </c>
      <c r="G6">
        <v>1965</v>
      </c>
      <c r="H6">
        <v>1966</v>
      </c>
      <c r="I6">
        <v>1967</v>
      </c>
      <c r="J6">
        <v>1968</v>
      </c>
      <c r="K6">
        <v>1969</v>
      </c>
      <c r="L6">
        <v>1970</v>
      </c>
      <c r="M6">
        <v>1971</v>
      </c>
      <c r="N6">
        <v>1972</v>
      </c>
      <c r="O6">
        <v>1973</v>
      </c>
      <c r="P6">
        <v>1974</v>
      </c>
      <c r="Q6">
        <v>1975</v>
      </c>
      <c r="R6">
        <v>1976</v>
      </c>
      <c r="S6">
        <v>1977</v>
      </c>
      <c r="T6">
        <v>1978</v>
      </c>
      <c r="U6">
        <v>1979</v>
      </c>
      <c r="V6">
        <v>1980</v>
      </c>
      <c r="W6">
        <v>1981</v>
      </c>
      <c r="X6">
        <v>1982</v>
      </c>
      <c r="Y6">
        <v>1983</v>
      </c>
      <c r="Z6">
        <v>1984</v>
      </c>
      <c r="AA6">
        <v>1985</v>
      </c>
      <c r="AB6">
        <v>1986</v>
      </c>
      <c r="AC6">
        <v>1987</v>
      </c>
      <c r="AD6">
        <v>1988</v>
      </c>
      <c r="AE6">
        <v>1989</v>
      </c>
      <c r="AF6">
        <v>1990</v>
      </c>
      <c r="AG6">
        <v>1991</v>
      </c>
      <c r="AH6">
        <v>1992</v>
      </c>
      <c r="AI6">
        <v>1993</v>
      </c>
      <c r="AJ6">
        <v>1994</v>
      </c>
      <c r="AK6">
        <v>1995</v>
      </c>
      <c r="AL6">
        <v>1996</v>
      </c>
      <c r="AM6">
        <v>1997</v>
      </c>
      <c r="AN6">
        <v>1998</v>
      </c>
      <c r="AO6">
        <v>1999</v>
      </c>
      <c r="AP6">
        <v>2000</v>
      </c>
      <c r="AQ6">
        <v>2001</v>
      </c>
      <c r="AR6">
        <v>2002</v>
      </c>
      <c r="AS6">
        <v>2003</v>
      </c>
      <c r="AT6">
        <v>2004</v>
      </c>
      <c r="AU6">
        <v>2005</v>
      </c>
      <c r="AV6">
        <v>2006</v>
      </c>
      <c r="AW6">
        <v>2007</v>
      </c>
      <c r="AX6">
        <v>2008</v>
      </c>
      <c r="AY6">
        <v>2009</v>
      </c>
      <c r="AZ6">
        <v>2010</v>
      </c>
      <c r="BA6">
        <v>2011</v>
      </c>
      <c r="BB6">
        <v>2012</v>
      </c>
      <c r="BC6">
        <v>2013</v>
      </c>
    </row>
    <row r="7" spans="1:55">
      <c r="A7" t="s">
        <v>38</v>
      </c>
      <c r="B7" s="3">
        <v>0.7</v>
      </c>
      <c r="C7" s="3">
        <v>0.70333299999999999</v>
      </c>
      <c r="D7" s="3">
        <v>0.70666600000000002</v>
      </c>
      <c r="E7" s="3">
        <v>0.70999900000000005</v>
      </c>
      <c r="F7" s="3">
        <v>0.71333199999999997</v>
      </c>
      <c r="G7" s="3">
        <v>0.716665</v>
      </c>
      <c r="H7" s="3">
        <v>0.71999800000000003</v>
      </c>
      <c r="I7" s="3">
        <v>0.72333099999999995</v>
      </c>
      <c r="J7" s="3">
        <v>0.72666399999999998</v>
      </c>
      <c r="K7" s="3">
        <v>0.72999700000000001</v>
      </c>
      <c r="L7" s="3">
        <v>0.73333000000000004</v>
      </c>
      <c r="M7" s="3">
        <v>0.73666299999999996</v>
      </c>
      <c r="N7" s="3">
        <v>0.73999599999999999</v>
      </c>
      <c r="O7" s="3">
        <v>0.74332900000000002</v>
      </c>
      <c r="P7" s="3">
        <v>0.74666200000000005</v>
      </c>
      <c r="Q7" s="3">
        <v>0.74999499999999997</v>
      </c>
      <c r="R7" s="3">
        <v>0.753328</v>
      </c>
      <c r="S7" s="3">
        <v>0.75666100000000003</v>
      </c>
      <c r="T7" s="3">
        <v>0.75999400000000095</v>
      </c>
      <c r="U7" s="3">
        <v>0.76332700000000098</v>
      </c>
      <c r="V7" s="3">
        <v>0.76666000000000101</v>
      </c>
      <c r="W7" s="3">
        <v>0.76999300000000104</v>
      </c>
      <c r="X7" s="3">
        <v>0.77332600000000096</v>
      </c>
      <c r="Y7" s="3">
        <v>0.77665900000000099</v>
      </c>
      <c r="Z7" s="3">
        <v>0.77999200000000102</v>
      </c>
      <c r="AA7" s="3">
        <v>0.78332500000000105</v>
      </c>
      <c r="AB7" s="3">
        <v>0.78665800000000097</v>
      </c>
      <c r="AC7" s="3">
        <v>0.789991000000001</v>
      </c>
      <c r="AD7" s="3">
        <v>0.79332400000000103</v>
      </c>
      <c r="AE7" s="3">
        <v>0.79665700000000095</v>
      </c>
      <c r="AF7" s="3">
        <v>0.79999000000000098</v>
      </c>
      <c r="AG7" s="3">
        <v>0.80332300000000101</v>
      </c>
      <c r="AH7" s="3">
        <v>0.80665600000000104</v>
      </c>
      <c r="AI7" s="3">
        <v>0.80998900000000096</v>
      </c>
      <c r="AJ7" s="3">
        <v>0.81332200000000099</v>
      </c>
      <c r="AK7" s="3">
        <v>0.81665500000000102</v>
      </c>
      <c r="AL7" s="3">
        <v>0.81998800000000105</v>
      </c>
      <c r="AM7" s="3">
        <v>0.82332100000000097</v>
      </c>
      <c r="AN7" s="3">
        <v>0.826654000000001</v>
      </c>
      <c r="AO7" s="3">
        <v>0.82998700000000103</v>
      </c>
      <c r="AP7" s="3">
        <v>0.83332000000000095</v>
      </c>
      <c r="AQ7" s="3">
        <v>0.83665300000000098</v>
      </c>
      <c r="AR7" s="3">
        <v>0.83998600000000101</v>
      </c>
      <c r="AS7" s="3">
        <v>0.84331900000000104</v>
      </c>
      <c r="AT7" s="3">
        <v>0.84665200000000096</v>
      </c>
      <c r="AU7" s="3">
        <v>0.84998500000000099</v>
      </c>
      <c r="AV7" s="3">
        <v>0.85331800000000102</v>
      </c>
      <c r="AW7" s="3">
        <v>0.85665100000000105</v>
      </c>
      <c r="AX7" s="3">
        <v>0.85998400000000097</v>
      </c>
      <c r="AY7" s="3">
        <v>0.863317000000001</v>
      </c>
      <c r="AZ7" s="3">
        <v>0.86665000000000203</v>
      </c>
    </row>
    <row r="8" spans="1:55">
      <c r="A8" t="s">
        <v>29</v>
      </c>
      <c r="B8" s="10">
        <v>0.1085435620829738</v>
      </c>
      <c r="C8" s="10">
        <v>0.1085435620829738</v>
      </c>
      <c r="D8" s="10">
        <v>0.1085435620829738</v>
      </c>
      <c r="E8" s="10">
        <v>0.1085435620829738</v>
      </c>
      <c r="F8" s="10">
        <v>0.1085435620829738</v>
      </c>
      <c r="G8" s="10">
        <v>0.1085435620829738</v>
      </c>
      <c r="H8" s="10">
        <v>0.1085435620829738</v>
      </c>
      <c r="I8" s="10">
        <v>0.1085435620829738</v>
      </c>
      <c r="J8" s="10">
        <v>0.1085435620829738</v>
      </c>
      <c r="K8" s="10">
        <v>0.1085435620829738</v>
      </c>
      <c r="L8" s="10">
        <v>0.1093401715862576</v>
      </c>
      <c r="M8" s="10">
        <v>0.10996443693973687</v>
      </c>
      <c r="N8" s="10">
        <v>0.11209958934107506</v>
      </c>
      <c r="O8" s="10">
        <v>0.10827456606454523</v>
      </c>
      <c r="P8" s="10">
        <v>0.10865546017888697</v>
      </c>
      <c r="Q8" s="10">
        <v>0.10975080440812614</v>
      </c>
      <c r="R8" s="10">
        <v>0.11044323583971305</v>
      </c>
      <c r="S8" s="10">
        <v>0.10767780682081135</v>
      </c>
      <c r="T8" s="10">
        <v>0.10826913693079626</v>
      </c>
      <c r="U8" s="10">
        <v>0.10576233109604964</v>
      </c>
      <c r="V8" s="10">
        <v>0.11164745388515263</v>
      </c>
      <c r="W8" s="10">
        <v>0.11607525294869751</v>
      </c>
      <c r="X8" s="10">
        <v>0.11202102080744171</v>
      </c>
      <c r="Y8" s="10">
        <v>0.10661989284241737</v>
      </c>
      <c r="Z8" s="10">
        <v>0.10277215291248951</v>
      </c>
      <c r="AA8" s="10">
        <v>9.9134570354654075E-2</v>
      </c>
      <c r="AB8" s="10">
        <v>9.2785376137500417E-2</v>
      </c>
      <c r="AC8" s="10">
        <v>9.9406568977659551E-2</v>
      </c>
      <c r="AD8" s="10">
        <v>0.10119243134335397</v>
      </c>
      <c r="AE8" s="10">
        <v>0.1090705513332806</v>
      </c>
      <c r="AF8" s="10">
        <v>0.11657604133915946</v>
      </c>
      <c r="AG8" s="10">
        <v>0.12479355815527031</v>
      </c>
      <c r="AH8" s="10">
        <v>0.12762834178072338</v>
      </c>
      <c r="AI8" s="10">
        <v>0.13378773707197</v>
      </c>
      <c r="AJ8" s="10">
        <v>0.14096482469106925</v>
      </c>
      <c r="AK8" s="10">
        <v>0.15214860754976686</v>
      </c>
      <c r="AL8" s="10">
        <v>0.15478349814427433</v>
      </c>
      <c r="AM8" s="10">
        <v>0.15971476966184628</v>
      </c>
      <c r="AN8" s="10">
        <v>0.16643413882727567</v>
      </c>
      <c r="AO8" s="10">
        <v>0.17304436052741839</v>
      </c>
      <c r="AP8" s="10">
        <v>0.17703330023878641</v>
      </c>
      <c r="AQ8" s="10">
        <v>0.18118247087035577</v>
      </c>
      <c r="AR8" s="10">
        <v>0.18353171539685156</v>
      </c>
      <c r="AS8" s="10">
        <v>0.18733352250341548</v>
      </c>
      <c r="AT8" s="10">
        <v>0.19151735655788241</v>
      </c>
      <c r="AU8" s="10">
        <v>0.19212141148033993</v>
      </c>
      <c r="AV8" s="10">
        <v>0.19588442806785228</v>
      </c>
      <c r="AW8" s="10">
        <v>0.19711499011371419</v>
      </c>
      <c r="AX8" s="10">
        <v>0.20610534517979559</v>
      </c>
      <c r="AY8" s="10">
        <v>0.21042878059506254</v>
      </c>
      <c r="AZ8" s="10">
        <v>0.20790718069139089</v>
      </c>
    </row>
    <row r="9" spans="1:55">
      <c r="A9" t="s">
        <v>37</v>
      </c>
      <c r="B9" s="10">
        <v>0.12073181102268958</v>
      </c>
      <c r="C9" s="10">
        <v>0.12175875773055531</v>
      </c>
      <c r="D9" s="10">
        <v>0.12278250151880689</v>
      </c>
      <c r="E9" s="10">
        <v>0.12380305237695398</v>
      </c>
      <c r="F9" s="10">
        <v>0.12482042026335013</v>
      </c>
      <c r="G9" s="10">
        <v>0.12583461510529012</v>
      </c>
      <c r="H9" s="10">
        <v>0.1268456467991067</v>
      </c>
      <c r="I9" s="10">
        <v>0.12785352521026719</v>
      </c>
      <c r="J9" s="10">
        <v>0.12885826017346971</v>
      </c>
      <c r="K9" s="10">
        <v>0.12985986149273918</v>
      </c>
      <c r="L9" s="10">
        <v>0.13085833894152291</v>
      </c>
      <c r="M9" s="10">
        <v>0.13185370226278623</v>
      </c>
      <c r="N9" s="10">
        <v>0.13284596116910716</v>
      </c>
      <c r="O9" s="10">
        <v>0.13383512534277153</v>
      </c>
      <c r="P9" s="10">
        <v>0.13482120443586729</v>
      </c>
      <c r="Q9" s="10">
        <v>0.13580420807037866</v>
      </c>
      <c r="R9" s="10">
        <v>0.13678414583828016</v>
      </c>
      <c r="S9" s="10">
        <v>0.13776102730163006</v>
      </c>
      <c r="T9" s="10">
        <v>0.13873486199266391</v>
      </c>
      <c r="U9" s="10">
        <v>0.13970565941388713</v>
      </c>
      <c r="V9" s="10">
        <v>0.14067342903816815</v>
      </c>
      <c r="W9" s="10">
        <v>0.1416381803088308</v>
      </c>
      <c r="X9" s="10">
        <v>0.14259992263974625</v>
      </c>
      <c r="Y9" s="10">
        <v>0.13760236161659115</v>
      </c>
      <c r="Z9" s="10">
        <v>0.14290390242366796</v>
      </c>
      <c r="AA9" s="10">
        <v>0.14291386687121002</v>
      </c>
      <c r="AB9" s="10">
        <v>0.14538517247666036</v>
      </c>
      <c r="AC9" s="10">
        <v>0.15355751848509336</v>
      </c>
      <c r="AD9" s="10">
        <v>0.15351615268155092</v>
      </c>
      <c r="AE9" s="10">
        <v>0.16539241325515328</v>
      </c>
      <c r="AF9" s="10">
        <v>0.17278707540979707</v>
      </c>
      <c r="AG9" s="10">
        <v>0.17026140273888063</v>
      </c>
      <c r="AH9" s="10">
        <v>0.16543760997333873</v>
      </c>
      <c r="AI9" s="10">
        <v>0.17592306304945687</v>
      </c>
      <c r="AJ9" s="10">
        <v>0.1796893403920688</v>
      </c>
      <c r="AK9" s="10">
        <v>0.17991716388220688</v>
      </c>
      <c r="AL9" s="10">
        <v>0.18631622235748591</v>
      </c>
      <c r="AM9" s="10">
        <v>0.18688072554442642</v>
      </c>
      <c r="AN9" s="10">
        <v>0.1929303201516159</v>
      </c>
      <c r="AO9" s="10">
        <v>0.18813423826924844</v>
      </c>
      <c r="AP9" s="10">
        <v>0.18756651184190457</v>
      </c>
      <c r="AQ9" s="10">
        <v>0.18388677123808694</v>
      </c>
      <c r="AR9" s="10">
        <v>0.18606418009126252</v>
      </c>
      <c r="AS9" s="10">
        <v>0.18452362281145657</v>
      </c>
      <c r="AT9" s="10">
        <v>0.17423141294693409</v>
      </c>
      <c r="AU9" s="10">
        <v>0.19730534338267952</v>
      </c>
      <c r="AV9" s="10">
        <v>0.19636244807531658</v>
      </c>
      <c r="AW9" s="10">
        <v>0.18810900502396385</v>
      </c>
      <c r="AX9" s="10">
        <v>0.18488161293502209</v>
      </c>
      <c r="AY9" s="10">
        <v>0.18021209689895126</v>
      </c>
      <c r="AZ9" s="10">
        <v>0.17983740996548245</v>
      </c>
    </row>
    <row r="10" spans="1:55">
      <c r="A10" t="s">
        <v>36</v>
      </c>
      <c r="B10" s="10">
        <f>B9</f>
        <v>0.12073181102268958</v>
      </c>
      <c r="C10" s="10">
        <f t="shared" ref="C10:AZ10" si="0">C9</f>
        <v>0.12175875773055531</v>
      </c>
      <c r="D10" s="10">
        <f t="shared" si="0"/>
        <v>0.12278250151880689</v>
      </c>
      <c r="E10" s="10">
        <f t="shared" si="0"/>
        <v>0.12380305237695398</v>
      </c>
      <c r="F10" s="10">
        <f t="shared" si="0"/>
        <v>0.12482042026335013</v>
      </c>
      <c r="G10" s="10">
        <f t="shared" si="0"/>
        <v>0.12583461510529012</v>
      </c>
      <c r="H10" s="10">
        <f t="shared" si="0"/>
        <v>0.1268456467991067</v>
      </c>
      <c r="I10" s="10">
        <f t="shared" si="0"/>
        <v>0.12785352521026719</v>
      </c>
      <c r="J10" s="10">
        <f t="shared" si="0"/>
        <v>0.12885826017346971</v>
      </c>
      <c r="K10" s="10">
        <f t="shared" si="0"/>
        <v>0.12985986149273918</v>
      </c>
      <c r="L10" s="10">
        <f t="shared" si="0"/>
        <v>0.13085833894152291</v>
      </c>
      <c r="M10" s="10">
        <f t="shared" si="0"/>
        <v>0.13185370226278623</v>
      </c>
      <c r="N10" s="10">
        <f t="shared" si="0"/>
        <v>0.13284596116910716</v>
      </c>
      <c r="O10" s="10">
        <f t="shared" si="0"/>
        <v>0.13383512534277153</v>
      </c>
      <c r="P10" s="10">
        <f t="shared" si="0"/>
        <v>0.13482120443586729</v>
      </c>
      <c r="Q10" s="10">
        <f t="shared" si="0"/>
        <v>0.13580420807037866</v>
      </c>
      <c r="R10" s="10">
        <f t="shared" si="0"/>
        <v>0.13678414583828016</v>
      </c>
      <c r="S10" s="10">
        <f t="shared" si="0"/>
        <v>0.13776102730163006</v>
      </c>
      <c r="T10" s="10">
        <f t="shared" si="0"/>
        <v>0.13873486199266391</v>
      </c>
      <c r="U10" s="10">
        <f t="shared" si="0"/>
        <v>0.13970565941388713</v>
      </c>
      <c r="V10" s="10">
        <f t="shared" si="0"/>
        <v>0.14067342903816815</v>
      </c>
      <c r="W10" s="10">
        <f t="shared" si="0"/>
        <v>0.1416381803088308</v>
      </c>
      <c r="X10" s="10">
        <f t="shared" si="0"/>
        <v>0.14259992263974625</v>
      </c>
      <c r="Y10" s="10">
        <f t="shared" si="0"/>
        <v>0.13760236161659115</v>
      </c>
      <c r="Z10" s="10">
        <f t="shared" si="0"/>
        <v>0.14290390242366796</v>
      </c>
      <c r="AA10" s="10">
        <f t="shared" si="0"/>
        <v>0.14291386687121002</v>
      </c>
      <c r="AB10" s="10">
        <f t="shared" si="0"/>
        <v>0.14538517247666036</v>
      </c>
      <c r="AC10" s="10">
        <f t="shared" si="0"/>
        <v>0.15355751848509336</v>
      </c>
      <c r="AD10" s="10">
        <f t="shared" si="0"/>
        <v>0.15351615268155092</v>
      </c>
      <c r="AE10" s="10">
        <f t="shared" si="0"/>
        <v>0.16539241325515328</v>
      </c>
      <c r="AF10" s="10">
        <f t="shared" si="0"/>
        <v>0.17278707540979707</v>
      </c>
      <c r="AG10" s="10">
        <f t="shared" si="0"/>
        <v>0.17026140273888063</v>
      </c>
      <c r="AH10" s="10">
        <f t="shared" si="0"/>
        <v>0.16543760997333873</v>
      </c>
      <c r="AI10" s="10">
        <f t="shared" si="0"/>
        <v>0.17592306304945687</v>
      </c>
      <c r="AJ10" s="10">
        <f t="shared" si="0"/>
        <v>0.1796893403920688</v>
      </c>
      <c r="AK10" s="10">
        <f t="shared" si="0"/>
        <v>0.17991716388220688</v>
      </c>
      <c r="AL10" s="10">
        <f t="shared" si="0"/>
        <v>0.18631622235748591</v>
      </c>
      <c r="AM10" s="10">
        <f t="shared" si="0"/>
        <v>0.18688072554442642</v>
      </c>
      <c r="AN10" s="10">
        <f t="shared" si="0"/>
        <v>0.1929303201516159</v>
      </c>
      <c r="AO10" s="10">
        <f t="shared" si="0"/>
        <v>0.18813423826924844</v>
      </c>
      <c r="AP10" s="10">
        <f t="shared" si="0"/>
        <v>0.18756651184190457</v>
      </c>
      <c r="AQ10" s="10">
        <f t="shared" si="0"/>
        <v>0.18388677123808694</v>
      </c>
      <c r="AR10" s="10">
        <f t="shared" si="0"/>
        <v>0.18606418009126252</v>
      </c>
      <c r="AS10" s="10">
        <f t="shared" si="0"/>
        <v>0.18452362281145657</v>
      </c>
      <c r="AT10" s="10">
        <f t="shared" si="0"/>
        <v>0.17423141294693409</v>
      </c>
      <c r="AU10" s="10">
        <f t="shared" si="0"/>
        <v>0.19730534338267952</v>
      </c>
      <c r="AV10" s="10">
        <f t="shared" si="0"/>
        <v>0.19636244807531658</v>
      </c>
      <c r="AW10" s="10">
        <f t="shared" si="0"/>
        <v>0.18810900502396385</v>
      </c>
      <c r="AX10" s="10">
        <f t="shared" si="0"/>
        <v>0.18488161293502209</v>
      </c>
      <c r="AY10" s="10">
        <f t="shared" si="0"/>
        <v>0.18021209689895126</v>
      </c>
      <c r="AZ10" s="10">
        <f t="shared" si="0"/>
        <v>0.17983740996548245</v>
      </c>
    </row>
    <row r="11" spans="1:55">
      <c r="A11" t="s">
        <v>35</v>
      </c>
      <c r="B11">
        <f>0.5*B8</f>
        <v>5.4271781041486902E-2</v>
      </c>
      <c r="C11">
        <f t="shared" ref="C11:AZ11" si="1">0.5*C8</f>
        <v>5.4271781041486902E-2</v>
      </c>
      <c r="D11">
        <f t="shared" si="1"/>
        <v>5.4271781041486902E-2</v>
      </c>
      <c r="E11">
        <f t="shared" si="1"/>
        <v>5.4271781041486902E-2</v>
      </c>
      <c r="F11">
        <f t="shared" si="1"/>
        <v>5.4271781041486902E-2</v>
      </c>
      <c r="G11">
        <f t="shared" si="1"/>
        <v>5.4271781041486902E-2</v>
      </c>
      <c r="H11">
        <f t="shared" si="1"/>
        <v>5.4271781041486902E-2</v>
      </c>
      <c r="I11">
        <f t="shared" si="1"/>
        <v>5.4271781041486902E-2</v>
      </c>
      <c r="J11">
        <f t="shared" si="1"/>
        <v>5.4271781041486902E-2</v>
      </c>
      <c r="K11">
        <f t="shared" si="1"/>
        <v>5.4271781041486902E-2</v>
      </c>
      <c r="L11">
        <f t="shared" si="1"/>
        <v>5.4670085793128799E-2</v>
      </c>
      <c r="M11">
        <f t="shared" si="1"/>
        <v>5.4982218469868435E-2</v>
      </c>
      <c r="N11">
        <f t="shared" si="1"/>
        <v>5.6049794670537528E-2</v>
      </c>
      <c r="O11">
        <f t="shared" si="1"/>
        <v>5.4137283032272616E-2</v>
      </c>
      <c r="P11">
        <f t="shared" si="1"/>
        <v>5.4327730089443485E-2</v>
      </c>
      <c r="Q11">
        <f t="shared" si="1"/>
        <v>5.4875402204063069E-2</v>
      </c>
      <c r="R11">
        <f t="shared" si="1"/>
        <v>5.5221617919856525E-2</v>
      </c>
      <c r="S11">
        <f t="shared" si="1"/>
        <v>5.3838903410405675E-2</v>
      </c>
      <c r="T11">
        <f t="shared" si="1"/>
        <v>5.4134568465398131E-2</v>
      </c>
      <c r="U11">
        <f t="shared" si="1"/>
        <v>5.2881165548024821E-2</v>
      </c>
      <c r="V11">
        <f t="shared" si="1"/>
        <v>5.5823726942576313E-2</v>
      </c>
      <c r="W11">
        <f t="shared" si="1"/>
        <v>5.8037626474348757E-2</v>
      </c>
      <c r="X11">
        <f t="shared" si="1"/>
        <v>5.6010510403720855E-2</v>
      </c>
      <c r="Y11">
        <f t="shared" si="1"/>
        <v>5.3309946421208683E-2</v>
      </c>
      <c r="Z11">
        <f t="shared" si="1"/>
        <v>5.1386076456244753E-2</v>
      </c>
      <c r="AA11">
        <f t="shared" si="1"/>
        <v>4.9567285177327038E-2</v>
      </c>
      <c r="AB11">
        <f t="shared" si="1"/>
        <v>4.6392688068750208E-2</v>
      </c>
      <c r="AC11">
        <f t="shared" si="1"/>
        <v>4.9703284488829776E-2</v>
      </c>
      <c r="AD11">
        <f t="shared" si="1"/>
        <v>5.0596215671676985E-2</v>
      </c>
      <c r="AE11">
        <f t="shared" si="1"/>
        <v>5.45352756666403E-2</v>
      </c>
      <c r="AF11">
        <f t="shared" si="1"/>
        <v>5.8288020669579728E-2</v>
      </c>
      <c r="AG11">
        <f t="shared" si="1"/>
        <v>6.2396779077635155E-2</v>
      </c>
      <c r="AH11">
        <f t="shared" si="1"/>
        <v>6.3814170890361691E-2</v>
      </c>
      <c r="AI11">
        <f t="shared" si="1"/>
        <v>6.6893868535985002E-2</v>
      </c>
      <c r="AJ11">
        <f t="shared" si="1"/>
        <v>7.0482412345534623E-2</v>
      </c>
      <c r="AK11">
        <f t="shared" si="1"/>
        <v>7.6074303774883431E-2</v>
      </c>
      <c r="AL11">
        <f t="shared" si="1"/>
        <v>7.7391749072137167E-2</v>
      </c>
      <c r="AM11">
        <f t="shared" si="1"/>
        <v>7.9857384830923139E-2</v>
      </c>
      <c r="AN11">
        <f t="shared" si="1"/>
        <v>8.3217069413637837E-2</v>
      </c>
      <c r="AO11">
        <f t="shared" si="1"/>
        <v>8.6522180263709197E-2</v>
      </c>
      <c r="AP11">
        <f t="shared" si="1"/>
        <v>8.8516650119393206E-2</v>
      </c>
      <c r="AQ11">
        <f t="shared" si="1"/>
        <v>9.0591235435177886E-2</v>
      </c>
      <c r="AR11">
        <f t="shared" si="1"/>
        <v>9.1765857698425782E-2</v>
      </c>
      <c r="AS11">
        <f t="shared" si="1"/>
        <v>9.3666761251707739E-2</v>
      </c>
      <c r="AT11">
        <f t="shared" si="1"/>
        <v>9.5758678278941203E-2</v>
      </c>
      <c r="AU11">
        <f t="shared" si="1"/>
        <v>9.6060705740169963E-2</v>
      </c>
      <c r="AV11">
        <f t="shared" si="1"/>
        <v>9.7942214033926139E-2</v>
      </c>
      <c r="AW11">
        <f t="shared" si="1"/>
        <v>9.8557495056857097E-2</v>
      </c>
      <c r="AX11">
        <f t="shared" si="1"/>
        <v>0.1030526725898978</v>
      </c>
      <c r="AY11">
        <f t="shared" si="1"/>
        <v>0.10521439029753127</v>
      </c>
      <c r="AZ11">
        <f t="shared" si="1"/>
        <v>0.10395359034569544</v>
      </c>
    </row>
    <row r="12" spans="1:55">
      <c r="A12" t="s">
        <v>34</v>
      </c>
      <c r="B12" s="12">
        <v>0.25</v>
      </c>
      <c r="C12" s="12">
        <v>0.251</v>
      </c>
      <c r="D12" s="12">
        <v>0.252</v>
      </c>
      <c r="E12" s="12">
        <v>0.253</v>
      </c>
      <c r="F12" s="12">
        <v>0.254</v>
      </c>
      <c r="G12" s="12">
        <v>0.255</v>
      </c>
      <c r="H12" s="12">
        <v>0.25600000000000001</v>
      </c>
      <c r="I12" s="12">
        <v>0.25700000000000001</v>
      </c>
      <c r="J12" s="12">
        <v>0.25800000000000001</v>
      </c>
      <c r="K12" s="12">
        <v>0.25900000000000001</v>
      </c>
      <c r="L12" s="12">
        <v>0.26</v>
      </c>
      <c r="M12" s="12">
        <v>0.26100000000000001</v>
      </c>
      <c r="N12" s="12">
        <v>0.26200000000000001</v>
      </c>
      <c r="O12" s="12">
        <v>0.26300000000000001</v>
      </c>
      <c r="P12" s="12">
        <v>0.26400000000000001</v>
      </c>
      <c r="Q12" s="12">
        <v>0.26500000000000001</v>
      </c>
      <c r="R12" s="12">
        <v>0.26600000000000001</v>
      </c>
      <c r="S12" s="12">
        <v>0.26700000000000002</v>
      </c>
      <c r="T12" s="12">
        <v>0.26800000000000002</v>
      </c>
      <c r="U12" s="12">
        <v>0.26900000000000002</v>
      </c>
      <c r="V12" s="12">
        <v>0.27</v>
      </c>
      <c r="W12" s="12">
        <v>0.27100000000000002</v>
      </c>
      <c r="X12" s="12">
        <v>0.27200000000000002</v>
      </c>
      <c r="Y12" s="12">
        <v>0.27300000000000002</v>
      </c>
      <c r="Z12" s="12">
        <v>0.27400000000000002</v>
      </c>
      <c r="AA12" s="12">
        <v>0.27500000000000002</v>
      </c>
      <c r="AB12" s="12">
        <v>0.27600000000000002</v>
      </c>
      <c r="AC12" s="12">
        <v>0.27700000000000002</v>
      </c>
      <c r="AD12" s="12">
        <v>0.27800000000000002</v>
      </c>
      <c r="AE12" s="12">
        <v>0.27900000000000003</v>
      </c>
      <c r="AF12" s="12">
        <v>0.28000000000000003</v>
      </c>
      <c r="AG12" s="12">
        <v>0.28100000000000003</v>
      </c>
      <c r="AH12" s="12">
        <v>0.28199999999999997</v>
      </c>
      <c r="AI12" s="12">
        <v>0.28299999999999997</v>
      </c>
      <c r="AJ12" s="12">
        <v>0.28399999999999997</v>
      </c>
      <c r="AK12" s="12">
        <v>0.28499999999999998</v>
      </c>
      <c r="AL12" s="12">
        <v>0.28599999999999998</v>
      </c>
      <c r="AM12" s="12">
        <v>0.28699999999999998</v>
      </c>
      <c r="AN12" s="12">
        <v>0.28799999999999998</v>
      </c>
      <c r="AO12" s="12">
        <v>0.28899999999999998</v>
      </c>
      <c r="AP12" s="12">
        <v>0.28999999999999998</v>
      </c>
      <c r="AQ12" s="12">
        <v>0.29099999999999998</v>
      </c>
      <c r="AR12" s="12">
        <v>0.29199999999999998</v>
      </c>
      <c r="AS12" s="12">
        <v>0.29299999999999998</v>
      </c>
      <c r="AT12" s="12">
        <v>0.29399999999999998</v>
      </c>
      <c r="AU12" s="12">
        <v>0.29499999999999998</v>
      </c>
      <c r="AV12" s="12">
        <v>0.29599999999999999</v>
      </c>
      <c r="AW12" s="12">
        <v>0.29699999999999999</v>
      </c>
      <c r="AX12" s="12">
        <v>0.29799999999999999</v>
      </c>
      <c r="AY12" s="12">
        <v>0.29899999999999999</v>
      </c>
      <c r="AZ12" s="12">
        <v>0.3</v>
      </c>
    </row>
    <row r="13" spans="1:55">
      <c r="A13" t="s">
        <v>28</v>
      </c>
      <c r="B13" s="11">
        <v>0.15741883737774912</v>
      </c>
      <c r="C13" s="11">
        <v>0.15741883737774912</v>
      </c>
      <c r="D13" s="11">
        <v>0.15741883737774912</v>
      </c>
      <c r="E13" s="11">
        <v>0.15741883737774912</v>
      </c>
      <c r="F13" s="11">
        <v>0.15741883737774912</v>
      </c>
      <c r="G13" s="11">
        <v>0.15741883737774912</v>
      </c>
      <c r="H13" s="11">
        <v>0.15741883737774912</v>
      </c>
      <c r="I13" s="11">
        <v>0.15741883737774912</v>
      </c>
      <c r="J13" s="11">
        <v>0.15741883737774912</v>
      </c>
      <c r="K13" s="11">
        <v>0.15741883737774917</v>
      </c>
      <c r="L13" s="11">
        <v>0.15735758162184615</v>
      </c>
      <c r="M13" s="11">
        <v>0.15840678584153894</v>
      </c>
      <c r="N13" s="11">
        <v>0.15737827827196327</v>
      </c>
      <c r="O13" s="11">
        <v>0.15617421817007837</v>
      </c>
      <c r="P13" s="11">
        <v>0.15715183344996386</v>
      </c>
      <c r="Q13" s="11">
        <v>0.16097607717920812</v>
      </c>
      <c r="R13" s="11">
        <v>0.16150963718980893</v>
      </c>
      <c r="S13" s="11">
        <v>0.16042515491939435</v>
      </c>
      <c r="T13" s="11">
        <v>0.15835439459505535</v>
      </c>
      <c r="U13" s="11">
        <v>0.15594912058220217</v>
      </c>
      <c r="V13" s="11">
        <v>0.16062110653099895</v>
      </c>
      <c r="W13" s="11">
        <v>0.16580510509432553</v>
      </c>
      <c r="X13" s="11">
        <v>0.16615810255195307</v>
      </c>
      <c r="Y13" s="11">
        <v>0.16565845175446114</v>
      </c>
      <c r="Z13" s="11">
        <v>0.16777843868134606</v>
      </c>
      <c r="AA13" s="11">
        <v>0.16959822877125963</v>
      </c>
      <c r="AB13" s="11">
        <v>0.16962421433971916</v>
      </c>
      <c r="AC13" s="11">
        <v>0.17355990819049624</v>
      </c>
      <c r="AD13" s="11">
        <v>0.17544862274739703</v>
      </c>
      <c r="AE13" s="11">
        <v>0.18020170633467919</v>
      </c>
      <c r="AF13" s="11">
        <v>0.17707120273663876</v>
      </c>
      <c r="AG13" s="11">
        <v>0.17694651765520963</v>
      </c>
      <c r="AH13" s="11">
        <v>0.17539156460745692</v>
      </c>
      <c r="AI13" s="11">
        <v>0.17369679907348476</v>
      </c>
      <c r="AJ13" s="11">
        <v>0.17710990013076772</v>
      </c>
      <c r="AK13" s="11">
        <v>0.18000095757786574</v>
      </c>
      <c r="AL13" s="11">
        <v>0.17808272470232794</v>
      </c>
      <c r="AM13" s="11">
        <v>0.17886004798999078</v>
      </c>
      <c r="AN13" s="11">
        <v>0.18110421512940822</v>
      </c>
      <c r="AO13" s="11">
        <v>0.18072737677626996</v>
      </c>
      <c r="AP13" s="11">
        <v>0.18042181189659984</v>
      </c>
      <c r="AQ13" s="11">
        <v>0.18224509128598018</v>
      </c>
      <c r="AR13" s="11">
        <v>0.18290219958953852</v>
      </c>
      <c r="AS13" s="11">
        <v>0.18435275980947885</v>
      </c>
      <c r="AT13" s="11">
        <v>0.18436611502550654</v>
      </c>
      <c r="AU13" s="11">
        <v>0.18413761241539933</v>
      </c>
      <c r="AV13" s="11">
        <v>0.1861919697762929</v>
      </c>
      <c r="AW13" s="11">
        <v>0.1864113059251597</v>
      </c>
      <c r="AX13" s="11">
        <v>0.18788697252963957</v>
      </c>
      <c r="AY13" s="11">
        <v>0.19166015082506888</v>
      </c>
      <c r="AZ13" s="11">
        <v>0.19435795806666051</v>
      </c>
    </row>
    <row r="14" spans="1:55">
      <c r="A14" t="s">
        <v>108</v>
      </c>
      <c r="B14" s="3">
        <v>0.8</v>
      </c>
      <c r="C14" s="3">
        <v>0.80200000000000005</v>
      </c>
      <c r="D14" s="3">
        <v>0.80400000000000005</v>
      </c>
      <c r="E14" s="3">
        <v>0.80600000000000005</v>
      </c>
      <c r="F14" s="3">
        <v>0.80800000000000005</v>
      </c>
      <c r="G14" s="3">
        <v>0.81</v>
      </c>
      <c r="H14" s="3">
        <v>0.81200000000000006</v>
      </c>
      <c r="I14" s="3">
        <v>0.81399999999999995</v>
      </c>
      <c r="J14" s="3">
        <v>0.81599999999999995</v>
      </c>
      <c r="K14" s="3">
        <v>0.81799999999999995</v>
      </c>
      <c r="L14" s="3">
        <v>0.82</v>
      </c>
      <c r="M14" s="3">
        <v>0.82199999999999995</v>
      </c>
      <c r="N14" s="3">
        <v>0.82399999999999995</v>
      </c>
      <c r="O14" s="3">
        <v>0.82599999999999996</v>
      </c>
      <c r="P14" s="3">
        <v>0.82799999999999996</v>
      </c>
      <c r="Q14" s="3">
        <v>0.83</v>
      </c>
      <c r="R14" s="3">
        <v>0.83199999999999996</v>
      </c>
      <c r="S14" s="3">
        <v>0.83399999999999996</v>
      </c>
      <c r="T14" s="3">
        <v>0.83599999999999997</v>
      </c>
      <c r="U14" s="3">
        <v>0.83799999999999997</v>
      </c>
      <c r="V14" s="3">
        <v>0.84</v>
      </c>
      <c r="W14" s="3">
        <v>0.84199999999999997</v>
      </c>
      <c r="X14" s="3">
        <v>0.84399999999999997</v>
      </c>
      <c r="Y14" s="3">
        <v>0.84599999999999997</v>
      </c>
      <c r="Z14" s="3">
        <v>0.84799999999999998</v>
      </c>
      <c r="AA14" s="3">
        <v>0.85</v>
      </c>
      <c r="AB14" s="3">
        <v>0.85199999999999998</v>
      </c>
      <c r="AC14" s="3">
        <v>0.85399999999999998</v>
      </c>
      <c r="AD14" s="3">
        <v>0.85599999999999998</v>
      </c>
      <c r="AE14" s="3">
        <v>0.85799999999999998</v>
      </c>
      <c r="AF14" s="3">
        <v>0.86</v>
      </c>
      <c r="AG14" s="3">
        <v>0.86199999999999999</v>
      </c>
      <c r="AH14" s="3">
        <v>0.86399999999999999</v>
      </c>
      <c r="AI14" s="3">
        <v>0.86599999999999999</v>
      </c>
      <c r="AJ14" s="3">
        <v>0.86799999999999999</v>
      </c>
      <c r="AK14" s="3">
        <v>0.87</v>
      </c>
      <c r="AL14" s="3">
        <v>0.872</v>
      </c>
      <c r="AM14" s="3">
        <v>0.874</v>
      </c>
      <c r="AN14" s="3">
        <v>0.876</v>
      </c>
      <c r="AO14" s="3">
        <v>0.878</v>
      </c>
      <c r="AP14" s="3">
        <v>0.88</v>
      </c>
      <c r="AQ14" s="3">
        <v>0.88200000000000001</v>
      </c>
      <c r="AR14" s="3">
        <v>0.88400000000000001</v>
      </c>
      <c r="AS14" s="3">
        <v>0.88600000000000001</v>
      </c>
      <c r="AT14" s="3">
        <v>0.88800000000000001</v>
      </c>
      <c r="AU14" s="3">
        <v>0.89</v>
      </c>
      <c r="AV14" s="3">
        <v>0.89200000000000002</v>
      </c>
      <c r="AW14" s="3">
        <v>0.89400000000000002</v>
      </c>
      <c r="AX14" s="3">
        <v>0.89600000000000002</v>
      </c>
      <c r="AY14" s="3">
        <v>0.89800000000000002</v>
      </c>
      <c r="AZ14" s="3">
        <v>0.9</v>
      </c>
    </row>
    <row r="15" spans="1:55">
      <c r="A15" s="33" t="s">
        <v>323</v>
      </c>
      <c r="B15">
        <v>0.22082583439363709</v>
      </c>
      <c r="C15">
        <v>0.23818542510955309</v>
      </c>
      <c r="D15">
        <v>0.24042546167303691</v>
      </c>
      <c r="E15">
        <v>0.24721206174660004</v>
      </c>
      <c r="F15">
        <v>0.25245285308078824</v>
      </c>
      <c r="G15">
        <v>0.25597161877739627</v>
      </c>
      <c r="H15">
        <v>0.25795766803074527</v>
      </c>
      <c r="I15">
        <v>0.26274732024593184</v>
      </c>
      <c r="J15">
        <v>0.26301245275701968</v>
      </c>
      <c r="K15">
        <v>0.25926789110504256</v>
      </c>
      <c r="L15">
        <v>0.26376961637687713</v>
      </c>
      <c r="M15">
        <v>0.27384463233818968</v>
      </c>
      <c r="N15">
        <v>0.29274828522686275</v>
      </c>
      <c r="O15">
        <v>0.26305771052289167</v>
      </c>
      <c r="P15">
        <v>0.27337536104858901</v>
      </c>
      <c r="Q15">
        <v>0.26712694482050137</v>
      </c>
      <c r="R15">
        <v>0.26379674514077622</v>
      </c>
      <c r="S15">
        <v>0.27815907003644758</v>
      </c>
      <c r="T15">
        <v>0.28285577134714029</v>
      </c>
      <c r="U15">
        <v>0.27873423627915395</v>
      </c>
      <c r="V15">
        <v>0.30307632471533119</v>
      </c>
      <c r="W15">
        <v>0.30222719842934154</v>
      </c>
      <c r="X15">
        <v>0.31428327370669973</v>
      </c>
      <c r="Y15">
        <v>0.32638671499685012</v>
      </c>
      <c r="Z15">
        <v>0.32866456515327247</v>
      </c>
      <c r="AA15">
        <v>0.32726578478118595</v>
      </c>
      <c r="AB15">
        <v>0.33804828140726689</v>
      </c>
      <c r="AC15">
        <v>0.35308368348877672</v>
      </c>
      <c r="AD15">
        <v>0.36127501605989543</v>
      </c>
      <c r="AE15">
        <v>0.336314328692911</v>
      </c>
      <c r="AF15">
        <v>0.34392257025756506</v>
      </c>
      <c r="AG15">
        <v>0.36114628596185655</v>
      </c>
      <c r="AH15">
        <v>0.37061538562698515</v>
      </c>
      <c r="AI15">
        <v>0.37678757180985728</v>
      </c>
      <c r="AJ15">
        <v>0.38741092067264526</v>
      </c>
      <c r="AK15">
        <v>0.383268005286727</v>
      </c>
      <c r="AL15">
        <v>0.39361997933234427</v>
      </c>
      <c r="AM15">
        <v>0.40715832414469166</v>
      </c>
      <c r="AN15">
        <v>0.41465054901440324</v>
      </c>
      <c r="AO15">
        <v>0.40584455533179142</v>
      </c>
      <c r="AP15">
        <v>0.4151583306213521</v>
      </c>
      <c r="AQ15">
        <v>0.43862096220278957</v>
      </c>
      <c r="AR15">
        <v>0.44758791805257503</v>
      </c>
      <c r="AS15">
        <v>0.44657128563417114</v>
      </c>
      <c r="AT15">
        <v>0.45050456715809217</v>
      </c>
      <c r="AU15">
        <v>0.44928545717019908</v>
      </c>
      <c r="AV15">
        <v>0.44282161656391661</v>
      </c>
      <c r="AW15">
        <v>0.4474011718435042</v>
      </c>
      <c r="AX15">
        <v>0.42440799931491724</v>
      </c>
      <c r="AY15">
        <v>0.43407536964877846</v>
      </c>
      <c r="AZ15">
        <v>0.43033233297466611</v>
      </c>
      <c r="BA15">
        <v>0.42931747399306813</v>
      </c>
      <c r="BB15">
        <v>0.4373933131244585</v>
      </c>
      <c r="BC15">
        <v>0.44952489502727749</v>
      </c>
    </row>
    <row r="21" spans="1:44">
      <c r="A21" t="s">
        <v>109</v>
      </c>
    </row>
    <row r="22" spans="1:44">
      <c r="A22" t="str">
        <f t="shared" ref="A22:A30" si="2">A6</f>
        <v>Machine</v>
      </c>
      <c r="B22">
        <f>M6</f>
        <v>1971</v>
      </c>
      <c r="C22">
        <f t="shared" ref="C22:AR22" si="3">N6</f>
        <v>1972</v>
      </c>
      <c r="D22">
        <f t="shared" si="3"/>
        <v>1973</v>
      </c>
      <c r="E22">
        <f t="shared" si="3"/>
        <v>1974</v>
      </c>
      <c r="F22">
        <f t="shared" si="3"/>
        <v>1975</v>
      </c>
      <c r="G22">
        <f t="shared" si="3"/>
        <v>1976</v>
      </c>
      <c r="H22">
        <f t="shared" si="3"/>
        <v>1977</v>
      </c>
      <c r="I22">
        <f t="shared" si="3"/>
        <v>1978</v>
      </c>
      <c r="J22">
        <f t="shared" si="3"/>
        <v>1979</v>
      </c>
      <c r="K22">
        <f t="shared" si="3"/>
        <v>1980</v>
      </c>
      <c r="L22">
        <f t="shared" si="3"/>
        <v>1981</v>
      </c>
      <c r="M22">
        <f t="shared" si="3"/>
        <v>1982</v>
      </c>
      <c r="N22">
        <f t="shared" si="3"/>
        <v>1983</v>
      </c>
      <c r="O22">
        <f t="shared" si="3"/>
        <v>1984</v>
      </c>
      <c r="P22">
        <f t="shared" si="3"/>
        <v>1985</v>
      </c>
      <c r="Q22">
        <f t="shared" si="3"/>
        <v>1986</v>
      </c>
      <c r="R22">
        <f t="shared" si="3"/>
        <v>1987</v>
      </c>
      <c r="S22">
        <f t="shared" si="3"/>
        <v>1988</v>
      </c>
      <c r="T22">
        <f t="shared" si="3"/>
        <v>1989</v>
      </c>
      <c r="U22">
        <f t="shared" si="3"/>
        <v>1990</v>
      </c>
      <c r="V22">
        <f t="shared" si="3"/>
        <v>1991</v>
      </c>
      <c r="W22">
        <f t="shared" si="3"/>
        <v>1992</v>
      </c>
      <c r="X22">
        <f t="shared" si="3"/>
        <v>1993</v>
      </c>
      <c r="Y22">
        <f t="shared" si="3"/>
        <v>1994</v>
      </c>
      <c r="Z22">
        <f t="shared" si="3"/>
        <v>1995</v>
      </c>
      <c r="AA22">
        <f t="shared" si="3"/>
        <v>1996</v>
      </c>
      <c r="AB22">
        <f t="shared" si="3"/>
        <v>1997</v>
      </c>
      <c r="AC22">
        <f t="shared" si="3"/>
        <v>1998</v>
      </c>
      <c r="AD22">
        <f t="shared" si="3"/>
        <v>1999</v>
      </c>
      <c r="AE22">
        <f t="shared" si="3"/>
        <v>2000</v>
      </c>
      <c r="AF22">
        <f t="shared" si="3"/>
        <v>2001</v>
      </c>
      <c r="AG22">
        <f t="shared" si="3"/>
        <v>2002</v>
      </c>
      <c r="AH22">
        <f t="shared" si="3"/>
        <v>2003</v>
      </c>
      <c r="AI22">
        <f t="shared" si="3"/>
        <v>2004</v>
      </c>
      <c r="AJ22">
        <f t="shared" si="3"/>
        <v>2005</v>
      </c>
      <c r="AK22">
        <f t="shared" si="3"/>
        <v>2006</v>
      </c>
      <c r="AL22">
        <f t="shared" si="3"/>
        <v>2007</v>
      </c>
      <c r="AM22">
        <f t="shared" si="3"/>
        <v>2008</v>
      </c>
      <c r="AN22">
        <f t="shared" si="3"/>
        <v>2009</v>
      </c>
      <c r="AO22">
        <f t="shared" si="3"/>
        <v>2010</v>
      </c>
      <c r="AP22">
        <f t="shared" si="3"/>
        <v>2011</v>
      </c>
      <c r="AQ22">
        <f t="shared" si="3"/>
        <v>2012</v>
      </c>
      <c r="AR22">
        <f t="shared" si="3"/>
        <v>2013</v>
      </c>
    </row>
    <row r="23" spans="1:44">
      <c r="A23" t="str">
        <f t="shared" si="2"/>
        <v>Electric motors</v>
      </c>
      <c r="B23">
        <f>C7</f>
        <v>0.70333299999999999</v>
      </c>
      <c r="C23">
        <f t="shared" ref="C23:AR23" si="4">D7</f>
        <v>0.70666600000000002</v>
      </c>
      <c r="D23">
        <f t="shared" si="4"/>
        <v>0.70999900000000005</v>
      </c>
      <c r="E23">
        <f t="shared" si="4"/>
        <v>0.71333199999999997</v>
      </c>
      <c r="F23">
        <f t="shared" si="4"/>
        <v>0.716665</v>
      </c>
      <c r="G23">
        <f t="shared" si="4"/>
        <v>0.71999800000000003</v>
      </c>
      <c r="H23">
        <f t="shared" si="4"/>
        <v>0.72333099999999995</v>
      </c>
      <c r="I23">
        <f t="shared" si="4"/>
        <v>0.72666399999999998</v>
      </c>
      <c r="J23">
        <f t="shared" si="4"/>
        <v>0.72999700000000001</v>
      </c>
      <c r="K23">
        <f t="shared" si="4"/>
        <v>0.73333000000000004</v>
      </c>
      <c r="L23">
        <f t="shared" si="4"/>
        <v>0.73666299999999996</v>
      </c>
      <c r="M23">
        <f t="shared" si="4"/>
        <v>0.73999599999999999</v>
      </c>
      <c r="N23">
        <f t="shared" si="4"/>
        <v>0.74332900000000002</v>
      </c>
      <c r="O23">
        <f t="shared" si="4"/>
        <v>0.74666200000000005</v>
      </c>
      <c r="P23">
        <f t="shared" si="4"/>
        <v>0.74999499999999997</v>
      </c>
      <c r="Q23">
        <f t="shared" si="4"/>
        <v>0.753328</v>
      </c>
      <c r="R23">
        <f t="shared" si="4"/>
        <v>0.75666100000000003</v>
      </c>
      <c r="S23">
        <f t="shared" si="4"/>
        <v>0.75999400000000095</v>
      </c>
      <c r="T23">
        <f t="shared" si="4"/>
        <v>0.76332700000000098</v>
      </c>
      <c r="U23">
        <f t="shared" si="4"/>
        <v>0.76666000000000101</v>
      </c>
      <c r="V23">
        <f t="shared" si="4"/>
        <v>0.76999300000000104</v>
      </c>
      <c r="W23">
        <f t="shared" si="4"/>
        <v>0.77332600000000096</v>
      </c>
      <c r="X23">
        <f t="shared" si="4"/>
        <v>0.77665900000000099</v>
      </c>
      <c r="Y23">
        <f t="shared" si="4"/>
        <v>0.77999200000000102</v>
      </c>
      <c r="Z23">
        <f t="shared" si="4"/>
        <v>0.78332500000000105</v>
      </c>
      <c r="AA23">
        <f t="shared" si="4"/>
        <v>0.78665800000000097</v>
      </c>
      <c r="AB23">
        <f t="shared" si="4"/>
        <v>0.789991000000001</v>
      </c>
      <c r="AC23">
        <f t="shared" si="4"/>
        <v>0.79332400000000103</v>
      </c>
      <c r="AD23">
        <f t="shared" si="4"/>
        <v>0.79665700000000095</v>
      </c>
      <c r="AE23">
        <f t="shared" si="4"/>
        <v>0.79999000000000098</v>
      </c>
      <c r="AF23">
        <f t="shared" si="4"/>
        <v>0.80332300000000101</v>
      </c>
      <c r="AG23">
        <f t="shared" si="4"/>
        <v>0.80665600000000104</v>
      </c>
      <c r="AH23">
        <f t="shared" si="4"/>
        <v>0.80998900000000096</v>
      </c>
      <c r="AI23">
        <f t="shared" si="4"/>
        <v>0.81332200000000099</v>
      </c>
      <c r="AJ23">
        <f t="shared" si="4"/>
        <v>0.81665500000000102</v>
      </c>
      <c r="AK23">
        <f t="shared" si="4"/>
        <v>0.81998800000000105</v>
      </c>
      <c r="AL23">
        <f t="shared" si="4"/>
        <v>0.82332100000000097</v>
      </c>
      <c r="AM23">
        <f t="shared" si="4"/>
        <v>0.826654000000001</v>
      </c>
      <c r="AN23">
        <f t="shared" si="4"/>
        <v>0.82998700000000103</v>
      </c>
      <c r="AO23">
        <f t="shared" si="4"/>
        <v>0.83332000000000095</v>
      </c>
      <c r="AP23">
        <f t="shared" si="4"/>
        <v>0.83665300000000098</v>
      </c>
      <c r="AQ23">
        <f t="shared" si="4"/>
        <v>0.83998600000000101</v>
      </c>
      <c r="AR23">
        <f t="shared" si="4"/>
        <v>0.84331900000000104</v>
      </c>
    </row>
    <row r="24" spans="1:44">
      <c r="A24" t="str">
        <f t="shared" si="2"/>
        <v>Diesel cars</v>
      </c>
      <c r="B24">
        <f t="shared" ref="B24:AR30" si="5">C8</f>
        <v>0.1085435620829738</v>
      </c>
      <c r="C24">
        <f t="shared" si="5"/>
        <v>0.1085435620829738</v>
      </c>
      <c r="D24">
        <f t="shared" si="5"/>
        <v>0.1085435620829738</v>
      </c>
      <c r="E24">
        <f t="shared" si="5"/>
        <v>0.1085435620829738</v>
      </c>
      <c r="F24">
        <f t="shared" si="5"/>
        <v>0.1085435620829738</v>
      </c>
      <c r="G24">
        <f t="shared" si="5"/>
        <v>0.1085435620829738</v>
      </c>
      <c r="H24">
        <f t="shared" si="5"/>
        <v>0.1085435620829738</v>
      </c>
      <c r="I24">
        <f t="shared" si="5"/>
        <v>0.1085435620829738</v>
      </c>
      <c r="J24">
        <f t="shared" si="5"/>
        <v>0.1085435620829738</v>
      </c>
      <c r="K24">
        <f t="shared" si="5"/>
        <v>0.1093401715862576</v>
      </c>
      <c r="L24">
        <f t="shared" si="5"/>
        <v>0.10996443693973687</v>
      </c>
      <c r="M24">
        <f t="shared" si="5"/>
        <v>0.11209958934107506</v>
      </c>
      <c r="N24">
        <f t="shared" si="5"/>
        <v>0.10827456606454523</v>
      </c>
      <c r="O24">
        <f t="shared" si="5"/>
        <v>0.10865546017888697</v>
      </c>
      <c r="P24">
        <f t="shared" si="5"/>
        <v>0.10975080440812614</v>
      </c>
      <c r="Q24">
        <f t="shared" si="5"/>
        <v>0.11044323583971305</v>
      </c>
      <c r="R24">
        <f t="shared" si="5"/>
        <v>0.10767780682081135</v>
      </c>
      <c r="S24">
        <f t="shared" si="5"/>
        <v>0.10826913693079626</v>
      </c>
      <c r="T24">
        <f t="shared" si="5"/>
        <v>0.10576233109604964</v>
      </c>
      <c r="U24">
        <f t="shared" si="5"/>
        <v>0.11164745388515263</v>
      </c>
      <c r="V24">
        <f t="shared" si="5"/>
        <v>0.11607525294869751</v>
      </c>
      <c r="W24">
        <f t="shared" si="5"/>
        <v>0.11202102080744171</v>
      </c>
      <c r="X24">
        <f t="shared" si="5"/>
        <v>0.10661989284241737</v>
      </c>
      <c r="Y24">
        <f t="shared" si="5"/>
        <v>0.10277215291248951</v>
      </c>
      <c r="Z24">
        <f t="shared" si="5"/>
        <v>9.9134570354654075E-2</v>
      </c>
      <c r="AA24">
        <f t="shared" si="5"/>
        <v>9.2785376137500417E-2</v>
      </c>
      <c r="AB24">
        <f t="shared" si="5"/>
        <v>9.9406568977659551E-2</v>
      </c>
      <c r="AC24">
        <f t="shared" si="5"/>
        <v>0.10119243134335397</v>
      </c>
      <c r="AD24">
        <f t="shared" si="5"/>
        <v>0.1090705513332806</v>
      </c>
      <c r="AE24">
        <f t="shared" si="5"/>
        <v>0.11657604133915946</v>
      </c>
      <c r="AF24">
        <f t="shared" si="5"/>
        <v>0.12479355815527031</v>
      </c>
      <c r="AG24">
        <f t="shared" si="5"/>
        <v>0.12762834178072338</v>
      </c>
      <c r="AH24">
        <f t="shared" si="5"/>
        <v>0.13378773707197</v>
      </c>
      <c r="AI24">
        <f t="shared" si="5"/>
        <v>0.14096482469106925</v>
      </c>
      <c r="AJ24">
        <f t="shared" si="5"/>
        <v>0.15214860754976686</v>
      </c>
      <c r="AK24">
        <f t="shared" si="5"/>
        <v>0.15478349814427433</v>
      </c>
      <c r="AL24">
        <f t="shared" si="5"/>
        <v>0.15971476966184628</v>
      </c>
      <c r="AM24">
        <f t="shared" si="5"/>
        <v>0.16643413882727567</v>
      </c>
      <c r="AN24">
        <f t="shared" si="5"/>
        <v>0.17304436052741839</v>
      </c>
      <c r="AO24">
        <f t="shared" si="5"/>
        <v>0.17703330023878641</v>
      </c>
      <c r="AP24">
        <f t="shared" si="5"/>
        <v>0.18118247087035577</v>
      </c>
      <c r="AQ24">
        <f t="shared" si="5"/>
        <v>0.18353171539685156</v>
      </c>
      <c r="AR24">
        <f t="shared" si="5"/>
        <v>0.18733352250341548</v>
      </c>
    </row>
    <row r="25" spans="1:44">
      <c r="A25" t="str">
        <f t="shared" si="2"/>
        <v>Diesel trains</v>
      </c>
      <c r="B25">
        <f t="shared" ref="B25:B29" si="6">C9</f>
        <v>0.12175875773055531</v>
      </c>
      <c r="C25">
        <f t="shared" si="5"/>
        <v>0.12278250151880689</v>
      </c>
      <c r="D25">
        <f t="shared" si="5"/>
        <v>0.12380305237695398</v>
      </c>
      <c r="E25">
        <f t="shared" si="5"/>
        <v>0.12482042026335013</v>
      </c>
      <c r="F25">
        <f t="shared" si="5"/>
        <v>0.12583461510529012</v>
      </c>
      <c r="G25">
        <f t="shared" si="5"/>
        <v>0.1268456467991067</v>
      </c>
      <c r="H25">
        <f t="shared" si="5"/>
        <v>0.12785352521026719</v>
      </c>
      <c r="I25">
        <f t="shared" si="5"/>
        <v>0.12885826017346971</v>
      </c>
      <c r="J25">
        <f t="shared" si="5"/>
        <v>0.12985986149273918</v>
      </c>
      <c r="K25">
        <f t="shared" si="5"/>
        <v>0.13085833894152291</v>
      </c>
      <c r="L25">
        <f t="shared" si="5"/>
        <v>0.13185370226278623</v>
      </c>
      <c r="M25">
        <f t="shared" si="5"/>
        <v>0.13284596116910716</v>
      </c>
      <c r="N25">
        <f t="shared" si="5"/>
        <v>0.13383512534277153</v>
      </c>
      <c r="O25">
        <f t="shared" si="5"/>
        <v>0.13482120443586729</v>
      </c>
      <c r="P25">
        <f t="shared" si="5"/>
        <v>0.13580420807037866</v>
      </c>
      <c r="Q25">
        <f t="shared" si="5"/>
        <v>0.13678414583828016</v>
      </c>
      <c r="R25">
        <f t="shared" si="5"/>
        <v>0.13776102730163006</v>
      </c>
      <c r="S25">
        <f t="shared" si="5"/>
        <v>0.13873486199266391</v>
      </c>
      <c r="T25">
        <f t="shared" si="5"/>
        <v>0.13970565941388713</v>
      </c>
      <c r="U25">
        <f t="shared" si="5"/>
        <v>0.14067342903816815</v>
      </c>
      <c r="V25">
        <f t="shared" si="5"/>
        <v>0.1416381803088308</v>
      </c>
      <c r="W25">
        <f t="shared" si="5"/>
        <v>0.14259992263974625</v>
      </c>
      <c r="X25">
        <f t="shared" si="5"/>
        <v>0.13760236161659115</v>
      </c>
      <c r="Y25">
        <f t="shared" si="5"/>
        <v>0.14290390242366796</v>
      </c>
      <c r="Z25">
        <f t="shared" si="5"/>
        <v>0.14291386687121002</v>
      </c>
      <c r="AA25">
        <f t="shared" si="5"/>
        <v>0.14538517247666036</v>
      </c>
      <c r="AB25">
        <f t="shared" si="5"/>
        <v>0.15355751848509336</v>
      </c>
      <c r="AC25">
        <f t="shared" si="5"/>
        <v>0.15351615268155092</v>
      </c>
      <c r="AD25">
        <f t="shared" si="5"/>
        <v>0.16539241325515328</v>
      </c>
      <c r="AE25">
        <f t="shared" si="5"/>
        <v>0.17278707540979707</v>
      </c>
      <c r="AF25">
        <f t="shared" si="5"/>
        <v>0.17026140273888063</v>
      </c>
      <c r="AG25">
        <f t="shared" si="5"/>
        <v>0.16543760997333873</v>
      </c>
      <c r="AH25">
        <f t="shared" si="5"/>
        <v>0.17592306304945687</v>
      </c>
      <c r="AI25">
        <f t="shared" si="5"/>
        <v>0.1796893403920688</v>
      </c>
      <c r="AJ25">
        <f t="shared" si="5"/>
        <v>0.17991716388220688</v>
      </c>
      <c r="AK25">
        <f t="shared" si="5"/>
        <v>0.18631622235748591</v>
      </c>
      <c r="AL25">
        <f t="shared" si="5"/>
        <v>0.18688072554442642</v>
      </c>
      <c r="AM25">
        <f t="shared" si="5"/>
        <v>0.1929303201516159</v>
      </c>
      <c r="AN25">
        <f t="shared" si="5"/>
        <v>0.18813423826924844</v>
      </c>
      <c r="AO25">
        <f t="shared" si="5"/>
        <v>0.18756651184190457</v>
      </c>
      <c r="AP25">
        <f t="shared" si="5"/>
        <v>0.18388677123808694</v>
      </c>
      <c r="AQ25">
        <f t="shared" si="5"/>
        <v>0.18606418009126252</v>
      </c>
      <c r="AR25">
        <f t="shared" si="5"/>
        <v>0.18452362281145657</v>
      </c>
    </row>
    <row r="26" spans="1:44">
      <c r="A26" t="str">
        <f t="shared" si="2"/>
        <v>Boat engines</v>
      </c>
      <c r="B26">
        <f t="shared" si="6"/>
        <v>0.12175875773055531</v>
      </c>
      <c r="C26">
        <f t="shared" si="5"/>
        <v>0.12278250151880689</v>
      </c>
      <c r="D26">
        <f t="shared" si="5"/>
        <v>0.12380305237695398</v>
      </c>
      <c r="E26">
        <f t="shared" si="5"/>
        <v>0.12482042026335013</v>
      </c>
      <c r="F26">
        <f t="shared" si="5"/>
        <v>0.12583461510529012</v>
      </c>
      <c r="G26">
        <f t="shared" si="5"/>
        <v>0.1268456467991067</v>
      </c>
      <c r="H26">
        <f t="shared" si="5"/>
        <v>0.12785352521026719</v>
      </c>
      <c r="I26">
        <f t="shared" si="5"/>
        <v>0.12885826017346971</v>
      </c>
      <c r="J26">
        <f t="shared" si="5"/>
        <v>0.12985986149273918</v>
      </c>
      <c r="K26">
        <f t="shared" si="5"/>
        <v>0.13085833894152291</v>
      </c>
      <c r="L26">
        <f t="shared" si="5"/>
        <v>0.13185370226278623</v>
      </c>
      <c r="M26">
        <f t="shared" si="5"/>
        <v>0.13284596116910716</v>
      </c>
      <c r="N26">
        <f t="shared" si="5"/>
        <v>0.13383512534277153</v>
      </c>
      <c r="O26">
        <f t="shared" si="5"/>
        <v>0.13482120443586729</v>
      </c>
      <c r="P26">
        <f t="shared" si="5"/>
        <v>0.13580420807037866</v>
      </c>
      <c r="Q26">
        <f t="shared" si="5"/>
        <v>0.13678414583828016</v>
      </c>
      <c r="R26">
        <f t="shared" si="5"/>
        <v>0.13776102730163006</v>
      </c>
      <c r="S26">
        <f t="shared" si="5"/>
        <v>0.13873486199266391</v>
      </c>
      <c r="T26">
        <f t="shared" si="5"/>
        <v>0.13970565941388713</v>
      </c>
      <c r="U26">
        <f t="shared" si="5"/>
        <v>0.14067342903816815</v>
      </c>
      <c r="V26">
        <f t="shared" si="5"/>
        <v>0.1416381803088308</v>
      </c>
      <c r="W26">
        <f t="shared" si="5"/>
        <v>0.14259992263974625</v>
      </c>
      <c r="X26">
        <f t="shared" si="5"/>
        <v>0.13760236161659115</v>
      </c>
      <c r="Y26">
        <f t="shared" si="5"/>
        <v>0.14290390242366796</v>
      </c>
      <c r="Z26">
        <f t="shared" si="5"/>
        <v>0.14291386687121002</v>
      </c>
      <c r="AA26">
        <f t="shared" si="5"/>
        <v>0.14538517247666036</v>
      </c>
      <c r="AB26">
        <f t="shared" si="5"/>
        <v>0.15355751848509336</v>
      </c>
      <c r="AC26">
        <f t="shared" si="5"/>
        <v>0.15351615268155092</v>
      </c>
      <c r="AD26">
        <f t="shared" si="5"/>
        <v>0.16539241325515328</v>
      </c>
      <c r="AE26">
        <f t="shared" si="5"/>
        <v>0.17278707540979707</v>
      </c>
      <c r="AF26">
        <f t="shared" si="5"/>
        <v>0.17026140273888063</v>
      </c>
      <c r="AG26">
        <f t="shared" si="5"/>
        <v>0.16543760997333873</v>
      </c>
      <c r="AH26">
        <f t="shared" si="5"/>
        <v>0.17592306304945687</v>
      </c>
      <c r="AI26">
        <f t="shared" si="5"/>
        <v>0.1796893403920688</v>
      </c>
      <c r="AJ26">
        <f t="shared" si="5"/>
        <v>0.17991716388220688</v>
      </c>
      <c r="AK26">
        <f t="shared" si="5"/>
        <v>0.18631622235748591</v>
      </c>
      <c r="AL26">
        <f t="shared" si="5"/>
        <v>0.18688072554442642</v>
      </c>
      <c r="AM26">
        <f t="shared" si="5"/>
        <v>0.1929303201516159</v>
      </c>
      <c r="AN26">
        <f t="shared" si="5"/>
        <v>0.18813423826924844</v>
      </c>
      <c r="AO26">
        <f t="shared" si="5"/>
        <v>0.18756651184190457</v>
      </c>
      <c r="AP26">
        <f t="shared" si="5"/>
        <v>0.18388677123808694</v>
      </c>
      <c r="AQ26">
        <f t="shared" si="5"/>
        <v>0.18606418009126252</v>
      </c>
      <c r="AR26">
        <f t="shared" si="5"/>
        <v>0.18452362281145657</v>
      </c>
    </row>
    <row r="27" spans="1:44">
      <c r="A27" t="str">
        <f t="shared" si="2"/>
        <v>Tractors</v>
      </c>
      <c r="B27">
        <f t="shared" si="6"/>
        <v>5.4271781041486902E-2</v>
      </c>
      <c r="C27">
        <f t="shared" si="5"/>
        <v>5.4271781041486902E-2</v>
      </c>
      <c r="D27">
        <f t="shared" si="5"/>
        <v>5.4271781041486902E-2</v>
      </c>
      <c r="E27">
        <f t="shared" si="5"/>
        <v>5.4271781041486902E-2</v>
      </c>
      <c r="F27">
        <f t="shared" si="5"/>
        <v>5.4271781041486902E-2</v>
      </c>
      <c r="G27">
        <f t="shared" si="5"/>
        <v>5.4271781041486902E-2</v>
      </c>
      <c r="H27">
        <f t="shared" si="5"/>
        <v>5.4271781041486902E-2</v>
      </c>
      <c r="I27">
        <f t="shared" si="5"/>
        <v>5.4271781041486902E-2</v>
      </c>
      <c r="J27">
        <f t="shared" si="5"/>
        <v>5.4271781041486902E-2</v>
      </c>
      <c r="K27">
        <f t="shared" si="5"/>
        <v>5.4670085793128799E-2</v>
      </c>
      <c r="L27">
        <f t="shared" si="5"/>
        <v>5.4982218469868435E-2</v>
      </c>
      <c r="M27">
        <f t="shared" si="5"/>
        <v>5.6049794670537528E-2</v>
      </c>
      <c r="N27">
        <f t="shared" si="5"/>
        <v>5.4137283032272616E-2</v>
      </c>
      <c r="O27">
        <f t="shared" si="5"/>
        <v>5.4327730089443485E-2</v>
      </c>
      <c r="P27">
        <f t="shared" si="5"/>
        <v>5.4875402204063069E-2</v>
      </c>
      <c r="Q27">
        <f t="shared" si="5"/>
        <v>5.5221617919856525E-2</v>
      </c>
      <c r="R27">
        <f t="shared" si="5"/>
        <v>5.3838903410405675E-2</v>
      </c>
      <c r="S27">
        <f t="shared" si="5"/>
        <v>5.4134568465398131E-2</v>
      </c>
      <c r="T27">
        <f t="shared" si="5"/>
        <v>5.2881165548024821E-2</v>
      </c>
      <c r="U27">
        <f t="shared" si="5"/>
        <v>5.5823726942576313E-2</v>
      </c>
      <c r="V27">
        <f t="shared" si="5"/>
        <v>5.8037626474348757E-2</v>
      </c>
      <c r="W27">
        <f t="shared" si="5"/>
        <v>5.6010510403720855E-2</v>
      </c>
      <c r="X27">
        <f t="shared" si="5"/>
        <v>5.3309946421208683E-2</v>
      </c>
      <c r="Y27">
        <f t="shared" si="5"/>
        <v>5.1386076456244753E-2</v>
      </c>
      <c r="Z27">
        <f t="shared" si="5"/>
        <v>4.9567285177327038E-2</v>
      </c>
      <c r="AA27">
        <f t="shared" si="5"/>
        <v>4.6392688068750208E-2</v>
      </c>
      <c r="AB27">
        <f t="shared" si="5"/>
        <v>4.9703284488829776E-2</v>
      </c>
      <c r="AC27">
        <f t="shared" si="5"/>
        <v>5.0596215671676985E-2</v>
      </c>
      <c r="AD27">
        <f t="shared" si="5"/>
        <v>5.45352756666403E-2</v>
      </c>
      <c r="AE27">
        <f t="shared" si="5"/>
        <v>5.8288020669579728E-2</v>
      </c>
      <c r="AF27">
        <f t="shared" si="5"/>
        <v>6.2396779077635155E-2</v>
      </c>
      <c r="AG27">
        <f t="shared" si="5"/>
        <v>6.3814170890361691E-2</v>
      </c>
      <c r="AH27">
        <f t="shared" si="5"/>
        <v>6.6893868535985002E-2</v>
      </c>
      <c r="AI27">
        <f t="shared" si="5"/>
        <v>7.0482412345534623E-2</v>
      </c>
      <c r="AJ27">
        <f t="shared" si="5"/>
        <v>7.6074303774883431E-2</v>
      </c>
      <c r="AK27">
        <f t="shared" si="5"/>
        <v>7.7391749072137167E-2</v>
      </c>
      <c r="AL27">
        <f t="shared" si="5"/>
        <v>7.9857384830923139E-2</v>
      </c>
      <c r="AM27">
        <f t="shared" si="5"/>
        <v>8.3217069413637837E-2</v>
      </c>
      <c r="AN27">
        <f t="shared" si="5"/>
        <v>8.6522180263709197E-2</v>
      </c>
      <c r="AO27">
        <f t="shared" si="5"/>
        <v>8.8516650119393206E-2</v>
      </c>
      <c r="AP27">
        <f t="shared" si="5"/>
        <v>9.0591235435177886E-2</v>
      </c>
      <c r="AQ27">
        <f t="shared" si="5"/>
        <v>9.1765857698425782E-2</v>
      </c>
      <c r="AR27">
        <f t="shared" si="5"/>
        <v>9.3666761251707739E-2</v>
      </c>
    </row>
    <row r="28" spans="1:44">
      <c r="A28" t="str">
        <f t="shared" si="2"/>
        <v>Industry static diesel engines</v>
      </c>
      <c r="B28">
        <f t="shared" si="6"/>
        <v>0.251</v>
      </c>
      <c r="C28">
        <f t="shared" si="5"/>
        <v>0.252</v>
      </c>
      <c r="D28">
        <f t="shared" si="5"/>
        <v>0.253</v>
      </c>
      <c r="E28">
        <f t="shared" si="5"/>
        <v>0.254</v>
      </c>
      <c r="F28">
        <f t="shared" si="5"/>
        <v>0.255</v>
      </c>
      <c r="G28">
        <f t="shared" si="5"/>
        <v>0.25600000000000001</v>
      </c>
      <c r="H28">
        <f t="shared" si="5"/>
        <v>0.25700000000000001</v>
      </c>
      <c r="I28">
        <f t="shared" si="5"/>
        <v>0.25800000000000001</v>
      </c>
      <c r="J28">
        <f t="shared" si="5"/>
        <v>0.25900000000000001</v>
      </c>
      <c r="K28">
        <f t="shared" si="5"/>
        <v>0.26</v>
      </c>
      <c r="L28">
        <f t="shared" si="5"/>
        <v>0.26100000000000001</v>
      </c>
      <c r="M28">
        <f t="shared" si="5"/>
        <v>0.26200000000000001</v>
      </c>
      <c r="N28">
        <f t="shared" si="5"/>
        <v>0.26300000000000001</v>
      </c>
      <c r="O28">
        <f t="shared" si="5"/>
        <v>0.26400000000000001</v>
      </c>
      <c r="P28">
        <f t="shared" si="5"/>
        <v>0.26500000000000001</v>
      </c>
      <c r="Q28">
        <f t="shared" si="5"/>
        <v>0.26600000000000001</v>
      </c>
      <c r="R28">
        <f t="shared" si="5"/>
        <v>0.26700000000000002</v>
      </c>
      <c r="S28">
        <f t="shared" si="5"/>
        <v>0.26800000000000002</v>
      </c>
      <c r="T28">
        <f t="shared" si="5"/>
        <v>0.26900000000000002</v>
      </c>
      <c r="U28">
        <f t="shared" si="5"/>
        <v>0.27</v>
      </c>
      <c r="V28">
        <f t="shared" si="5"/>
        <v>0.27100000000000002</v>
      </c>
      <c r="W28">
        <f t="shared" si="5"/>
        <v>0.27200000000000002</v>
      </c>
      <c r="X28">
        <f t="shared" si="5"/>
        <v>0.27300000000000002</v>
      </c>
      <c r="Y28">
        <f t="shared" si="5"/>
        <v>0.27400000000000002</v>
      </c>
      <c r="Z28">
        <f t="shared" si="5"/>
        <v>0.27500000000000002</v>
      </c>
      <c r="AA28">
        <f t="shared" si="5"/>
        <v>0.27600000000000002</v>
      </c>
      <c r="AB28">
        <f t="shared" si="5"/>
        <v>0.27700000000000002</v>
      </c>
      <c r="AC28">
        <f t="shared" si="5"/>
        <v>0.27800000000000002</v>
      </c>
      <c r="AD28">
        <f t="shared" si="5"/>
        <v>0.27900000000000003</v>
      </c>
      <c r="AE28">
        <f t="shared" si="5"/>
        <v>0.28000000000000003</v>
      </c>
      <c r="AF28">
        <f t="shared" si="5"/>
        <v>0.28100000000000003</v>
      </c>
      <c r="AG28">
        <f t="shared" si="5"/>
        <v>0.28199999999999997</v>
      </c>
      <c r="AH28">
        <f t="shared" si="5"/>
        <v>0.28299999999999997</v>
      </c>
      <c r="AI28">
        <f t="shared" si="5"/>
        <v>0.28399999999999997</v>
      </c>
      <c r="AJ28">
        <f t="shared" si="5"/>
        <v>0.28499999999999998</v>
      </c>
      <c r="AK28">
        <f t="shared" si="5"/>
        <v>0.28599999999999998</v>
      </c>
      <c r="AL28">
        <f t="shared" si="5"/>
        <v>0.28699999999999998</v>
      </c>
      <c r="AM28">
        <f t="shared" si="5"/>
        <v>0.28799999999999998</v>
      </c>
      <c r="AN28">
        <f t="shared" si="5"/>
        <v>0.28899999999999998</v>
      </c>
      <c r="AO28">
        <f t="shared" si="5"/>
        <v>0.28999999999999998</v>
      </c>
      <c r="AP28">
        <f t="shared" si="5"/>
        <v>0.29099999999999998</v>
      </c>
      <c r="AQ28">
        <f t="shared" si="5"/>
        <v>0.29199999999999998</v>
      </c>
      <c r="AR28">
        <f t="shared" si="5"/>
        <v>0.29299999999999998</v>
      </c>
    </row>
    <row r="29" spans="1:44">
      <c r="A29" t="str">
        <f t="shared" si="2"/>
        <v>Petrol cars</v>
      </c>
      <c r="B29">
        <f t="shared" si="6"/>
        <v>0.15741883737774912</v>
      </c>
      <c r="C29">
        <f t="shared" si="5"/>
        <v>0.15741883737774912</v>
      </c>
      <c r="D29">
        <f t="shared" si="5"/>
        <v>0.15741883737774912</v>
      </c>
      <c r="E29">
        <f t="shared" si="5"/>
        <v>0.15741883737774912</v>
      </c>
      <c r="F29">
        <f t="shared" si="5"/>
        <v>0.15741883737774912</v>
      </c>
      <c r="G29">
        <f t="shared" si="5"/>
        <v>0.15741883737774912</v>
      </c>
      <c r="H29">
        <f t="shared" si="5"/>
        <v>0.15741883737774912</v>
      </c>
      <c r="I29">
        <f t="shared" si="5"/>
        <v>0.15741883737774912</v>
      </c>
      <c r="J29">
        <f t="shared" si="5"/>
        <v>0.15741883737774917</v>
      </c>
      <c r="K29">
        <f t="shared" si="5"/>
        <v>0.15735758162184615</v>
      </c>
      <c r="L29">
        <f t="shared" si="5"/>
        <v>0.15840678584153894</v>
      </c>
      <c r="M29">
        <f t="shared" si="5"/>
        <v>0.15737827827196327</v>
      </c>
      <c r="N29">
        <f t="shared" si="5"/>
        <v>0.15617421817007837</v>
      </c>
      <c r="O29">
        <f t="shared" si="5"/>
        <v>0.15715183344996386</v>
      </c>
      <c r="P29">
        <f t="shared" si="5"/>
        <v>0.16097607717920812</v>
      </c>
      <c r="Q29">
        <f t="shared" si="5"/>
        <v>0.16150963718980893</v>
      </c>
      <c r="R29">
        <f t="shared" si="5"/>
        <v>0.16042515491939435</v>
      </c>
      <c r="S29">
        <f t="shared" si="5"/>
        <v>0.15835439459505535</v>
      </c>
      <c r="T29">
        <f t="shared" si="5"/>
        <v>0.15594912058220217</v>
      </c>
      <c r="U29">
        <f t="shared" si="5"/>
        <v>0.16062110653099895</v>
      </c>
      <c r="V29">
        <f t="shared" si="5"/>
        <v>0.16580510509432553</v>
      </c>
      <c r="W29">
        <f t="shared" si="5"/>
        <v>0.16615810255195307</v>
      </c>
      <c r="X29">
        <f t="shared" si="5"/>
        <v>0.16565845175446114</v>
      </c>
      <c r="Y29">
        <f t="shared" si="5"/>
        <v>0.16777843868134606</v>
      </c>
      <c r="Z29">
        <f t="shared" si="5"/>
        <v>0.16959822877125963</v>
      </c>
      <c r="AA29">
        <f t="shared" si="5"/>
        <v>0.16962421433971916</v>
      </c>
      <c r="AB29">
        <f t="shared" si="5"/>
        <v>0.17355990819049624</v>
      </c>
      <c r="AC29">
        <f t="shared" si="5"/>
        <v>0.17544862274739703</v>
      </c>
      <c r="AD29">
        <f t="shared" si="5"/>
        <v>0.18020170633467919</v>
      </c>
      <c r="AE29">
        <f t="shared" si="5"/>
        <v>0.17707120273663876</v>
      </c>
      <c r="AF29">
        <f t="shared" si="5"/>
        <v>0.17694651765520963</v>
      </c>
      <c r="AG29">
        <f t="shared" si="5"/>
        <v>0.17539156460745692</v>
      </c>
      <c r="AH29">
        <f t="shared" si="5"/>
        <v>0.17369679907348476</v>
      </c>
      <c r="AI29">
        <f t="shared" si="5"/>
        <v>0.17710990013076772</v>
      </c>
      <c r="AJ29">
        <f t="shared" si="5"/>
        <v>0.18000095757786574</v>
      </c>
      <c r="AK29">
        <f t="shared" si="5"/>
        <v>0.17808272470232794</v>
      </c>
      <c r="AL29">
        <f t="shared" si="5"/>
        <v>0.17886004798999078</v>
      </c>
      <c r="AM29">
        <f t="shared" si="5"/>
        <v>0.18110421512940822</v>
      </c>
      <c r="AN29">
        <f t="shared" si="5"/>
        <v>0.18072737677626996</v>
      </c>
      <c r="AO29">
        <f t="shared" si="5"/>
        <v>0.18042181189659984</v>
      </c>
      <c r="AP29">
        <f t="shared" si="5"/>
        <v>0.18224509128598018</v>
      </c>
      <c r="AQ29">
        <f t="shared" si="5"/>
        <v>0.18290219958953852</v>
      </c>
      <c r="AR29">
        <f t="shared" si="5"/>
        <v>0.18435275980947885</v>
      </c>
    </row>
    <row r="30" spans="1:44">
      <c r="A30" t="str">
        <f t="shared" si="2"/>
        <v>Industrial electric heaters</v>
      </c>
      <c r="B30">
        <f>C14</f>
        <v>0.80200000000000005</v>
      </c>
      <c r="C30">
        <f t="shared" si="5"/>
        <v>0.80400000000000005</v>
      </c>
      <c r="D30">
        <f t="shared" si="5"/>
        <v>0.80600000000000005</v>
      </c>
      <c r="E30">
        <f t="shared" ref="E30:AR31" si="7">F14</f>
        <v>0.80800000000000005</v>
      </c>
      <c r="F30">
        <f t="shared" si="7"/>
        <v>0.81</v>
      </c>
      <c r="G30">
        <f t="shared" si="7"/>
        <v>0.81200000000000006</v>
      </c>
      <c r="H30">
        <f t="shared" si="7"/>
        <v>0.81399999999999995</v>
      </c>
      <c r="I30">
        <f t="shared" si="7"/>
        <v>0.81599999999999995</v>
      </c>
      <c r="J30">
        <f t="shared" si="7"/>
        <v>0.81799999999999995</v>
      </c>
      <c r="K30">
        <f t="shared" si="7"/>
        <v>0.82</v>
      </c>
      <c r="L30">
        <f t="shared" si="7"/>
        <v>0.82199999999999995</v>
      </c>
      <c r="M30">
        <f t="shared" si="7"/>
        <v>0.82399999999999995</v>
      </c>
      <c r="N30">
        <f t="shared" si="7"/>
        <v>0.82599999999999996</v>
      </c>
      <c r="O30">
        <f t="shared" si="7"/>
        <v>0.82799999999999996</v>
      </c>
      <c r="P30">
        <f t="shared" si="7"/>
        <v>0.83</v>
      </c>
      <c r="Q30">
        <f t="shared" si="7"/>
        <v>0.83199999999999996</v>
      </c>
      <c r="R30">
        <f t="shared" si="7"/>
        <v>0.83399999999999996</v>
      </c>
      <c r="S30">
        <f t="shared" si="7"/>
        <v>0.83599999999999997</v>
      </c>
      <c r="T30">
        <f t="shared" si="7"/>
        <v>0.83799999999999997</v>
      </c>
      <c r="U30">
        <f t="shared" si="7"/>
        <v>0.84</v>
      </c>
      <c r="V30">
        <f t="shared" si="7"/>
        <v>0.84199999999999997</v>
      </c>
      <c r="W30">
        <f t="shared" si="7"/>
        <v>0.84399999999999997</v>
      </c>
      <c r="X30">
        <f t="shared" si="7"/>
        <v>0.84599999999999997</v>
      </c>
      <c r="Y30">
        <f t="shared" si="7"/>
        <v>0.84799999999999998</v>
      </c>
      <c r="Z30">
        <f t="shared" si="7"/>
        <v>0.85</v>
      </c>
      <c r="AA30">
        <f t="shared" si="7"/>
        <v>0.85199999999999998</v>
      </c>
      <c r="AB30">
        <f t="shared" si="7"/>
        <v>0.85399999999999998</v>
      </c>
      <c r="AC30">
        <f t="shared" si="7"/>
        <v>0.85599999999999998</v>
      </c>
      <c r="AD30">
        <f t="shared" si="7"/>
        <v>0.85799999999999998</v>
      </c>
      <c r="AE30">
        <f t="shared" si="7"/>
        <v>0.86</v>
      </c>
      <c r="AF30">
        <f t="shared" si="7"/>
        <v>0.86199999999999999</v>
      </c>
      <c r="AG30">
        <f t="shared" si="7"/>
        <v>0.86399999999999999</v>
      </c>
      <c r="AH30">
        <f t="shared" si="7"/>
        <v>0.86599999999999999</v>
      </c>
      <c r="AI30">
        <f t="shared" si="7"/>
        <v>0.86799999999999999</v>
      </c>
      <c r="AJ30">
        <f t="shared" si="7"/>
        <v>0.87</v>
      </c>
      <c r="AK30">
        <f t="shared" si="7"/>
        <v>0.872</v>
      </c>
      <c r="AL30">
        <f t="shared" si="7"/>
        <v>0.874</v>
      </c>
      <c r="AM30">
        <f t="shared" si="7"/>
        <v>0.876</v>
      </c>
      <c r="AN30">
        <f t="shared" si="7"/>
        <v>0.878</v>
      </c>
      <c r="AO30">
        <f t="shared" si="7"/>
        <v>0.88</v>
      </c>
      <c r="AP30">
        <f t="shared" si="7"/>
        <v>0.88200000000000001</v>
      </c>
      <c r="AQ30">
        <f t="shared" si="7"/>
        <v>0.88400000000000001</v>
      </c>
      <c r="AR30">
        <f t="shared" si="7"/>
        <v>0.88600000000000001</v>
      </c>
    </row>
    <row r="31" spans="1:44">
      <c r="A31" s="33" t="s">
        <v>323</v>
      </c>
      <c r="B31">
        <f>C15</f>
        <v>0.23818542510955309</v>
      </c>
      <c r="C31">
        <f t="shared" ref="C31:D31" si="8">D15</f>
        <v>0.24042546167303691</v>
      </c>
      <c r="D31">
        <f t="shared" si="8"/>
        <v>0.24721206174660004</v>
      </c>
      <c r="E31">
        <f t="shared" si="7"/>
        <v>0.25245285308078824</v>
      </c>
      <c r="F31">
        <f t="shared" si="7"/>
        <v>0.25597161877739627</v>
      </c>
      <c r="G31">
        <f t="shared" si="7"/>
        <v>0.25795766803074527</v>
      </c>
      <c r="H31">
        <f t="shared" si="7"/>
        <v>0.26274732024593184</v>
      </c>
      <c r="I31">
        <f t="shared" si="7"/>
        <v>0.26301245275701968</v>
      </c>
      <c r="J31">
        <f t="shared" si="7"/>
        <v>0.25926789110504256</v>
      </c>
      <c r="K31">
        <f t="shared" si="7"/>
        <v>0.26376961637687713</v>
      </c>
      <c r="L31">
        <f t="shared" si="7"/>
        <v>0.27384463233818968</v>
      </c>
      <c r="M31">
        <f t="shared" si="7"/>
        <v>0.29274828522686275</v>
      </c>
      <c r="N31">
        <f t="shared" si="7"/>
        <v>0.26305771052289167</v>
      </c>
      <c r="O31">
        <f t="shared" si="7"/>
        <v>0.27337536104858901</v>
      </c>
      <c r="P31">
        <f t="shared" si="7"/>
        <v>0.26712694482050137</v>
      </c>
      <c r="Q31">
        <f t="shared" si="7"/>
        <v>0.26379674514077622</v>
      </c>
      <c r="R31">
        <f t="shared" si="7"/>
        <v>0.27815907003644758</v>
      </c>
      <c r="S31">
        <f t="shared" si="7"/>
        <v>0.28285577134714029</v>
      </c>
      <c r="T31">
        <f t="shared" si="7"/>
        <v>0.27873423627915395</v>
      </c>
      <c r="U31">
        <f t="shared" si="7"/>
        <v>0.30307632471533119</v>
      </c>
      <c r="V31">
        <f t="shared" si="7"/>
        <v>0.30222719842934154</v>
      </c>
      <c r="W31">
        <f t="shared" si="7"/>
        <v>0.31428327370669973</v>
      </c>
      <c r="X31">
        <f t="shared" si="7"/>
        <v>0.32638671499685012</v>
      </c>
      <c r="Y31">
        <f t="shared" si="7"/>
        <v>0.32866456515327247</v>
      </c>
      <c r="Z31">
        <f t="shared" si="7"/>
        <v>0.32726578478118595</v>
      </c>
      <c r="AA31">
        <f t="shared" si="7"/>
        <v>0.33804828140726689</v>
      </c>
      <c r="AB31">
        <f t="shared" si="7"/>
        <v>0.35308368348877672</v>
      </c>
      <c r="AC31">
        <f t="shared" si="7"/>
        <v>0.36127501605989543</v>
      </c>
      <c r="AD31">
        <f t="shared" si="7"/>
        <v>0.336314328692911</v>
      </c>
      <c r="AE31">
        <f t="shared" si="7"/>
        <v>0.34392257025756506</v>
      </c>
      <c r="AF31">
        <f t="shared" si="7"/>
        <v>0.36114628596185655</v>
      </c>
      <c r="AG31">
        <f t="shared" si="7"/>
        <v>0.37061538562698515</v>
      </c>
      <c r="AH31">
        <f t="shared" si="7"/>
        <v>0.37678757180985728</v>
      </c>
      <c r="AI31">
        <f t="shared" si="7"/>
        <v>0.38741092067264526</v>
      </c>
      <c r="AJ31">
        <f t="shared" si="7"/>
        <v>0.383268005286727</v>
      </c>
      <c r="AK31">
        <f t="shared" si="7"/>
        <v>0.39361997933234427</v>
      </c>
      <c r="AL31">
        <f t="shared" si="7"/>
        <v>0.40715832414469166</v>
      </c>
      <c r="AM31">
        <f t="shared" si="7"/>
        <v>0.41465054901440324</v>
      </c>
      <c r="AN31">
        <f t="shared" si="7"/>
        <v>0.40584455533179142</v>
      </c>
      <c r="AO31">
        <f t="shared" si="7"/>
        <v>0.4151583306213521</v>
      </c>
      <c r="AP31">
        <f t="shared" si="7"/>
        <v>0.43862096220278957</v>
      </c>
      <c r="AQ31">
        <f t="shared" si="7"/>
        <v>0.44758791805257503</v>
      </c>
      <c r="AR31">
        <f t="shared" si="7"/>
        <v>0.44657128563417114</v>
      </c>
    </row>
  </sheetData>
  <pageMargins left="0.7" right="0.7" top="0.75" bottom="0.75" header="0.3" footer="0.3"/>
  <legacy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V5"/>
  <sheetViews>
    <sheetView tabSelected="1" workbookViewId="0">
      <selection activeCell="D5" sqref="D5"/>
    </sheetView>
  </sheetViews>
  <sheetFormatPr baseColWidth="10" defaultRowHeight="16"/>
  <sheetData>
    <row r="1" spans="1:48">
      <c r="A1" t="s">
        <v>0</v>
      </c>
      <c r="B1" t="s">
        <v>244</v>
      </c>
      <c r="C1" t="s">
        <v>246</v>
      </c>
      <c r="D1" t="s">
        <v>247</v>
      </c>
      <c r="E1" t="s">
        <v>248</v>
      </c>
      <c r="F1">
        <f>'Non-spec. ind. elec. alloc.'!E1</f>
        <v>1971</v>
      </c>
      <c r="G1">
        <f>'Non-spec. ind. elec. alloc.'!F1</f>
        <v>1972</v>
      </c>
      <c r="H1">
        <f>'Non-spec. ind. elec. alloc.'!G1</f>
        <v>1973</v>
      </c>
      <c r="I1">
        <f>'Non-spec. ind. elec. alloc.'!H1</f>
        <v>1974</v>
      </c>
      <c r="J1">
        <f>'Non-spec. ind. elec. alloc.'!I1</f>
        <v>1975</v>
      </c>
      <c r="K1">
        <f>'Non-spec. ind. elec. alloc.'!J1</f>
        <v>1976</v>
      </c>
      <c r="L1">
        <f>'Non-spec. ind. elec. alloc.'!K1</f>
        <v>1977</v>
      </c>
      <c r="M1">
        <f>'Non-spec. ind. elec. alloc.'!L1</f>
        <v>1978</v>
      </c>
      <c r="N1">
        <f>'Non-spec. ind. elec. alloc.'!M1</f>
        <v>1979</v>
      </c>
      <c r="O1">
        <f>'Non-spec. ind. elec. alloc.'!N1</f>
        <v>1980</v>
      </c>
      <c r="P1">
        <f>'Non-spec. ind. elec. alloc.'!O1</f>
        <v>1981</v>
      </c>
      <c r="Q1">
        <f>'Non-spec. ind. elec. alloc.'!P1</f>
        <v>1982</v>
      </c>
      <c r="R1">
        <f>'Non-spec. ind. elec. alloc.'!Q1</f>
        <v>1983</v>
      </c>
      <c r="S1">
        <f>'Non-spec. ind. elec. alloc.'!R1</f>
        <v>1984</v>
      </c>
      <c r="T1">
        <f>'Non-spec. ind. elec. alloc.'!S1</f>
        <v>1985</v>
      </c>
      <c r="U1">
        <f>'Non-spec. ind. elec. alloc.'!T1</f>
        <v>1986</v>
      </c>
      <c r="V1">
        <f>'Non-spec. ind. elec. alloc.'!U1</f>
        <v>1987</v>
      </c>
      <c r="W1">
        <f>'Non-spec. ind. elec. alloc.'!V1</f>
        <v>1988</v>
      </c>
      <c r="X1">
        <f>'Non-spec. ind. elec. alloc.'!W1</f>
        <v>1989</v>
      </c>
      <c r="Y1">
        <f>'Non-spec. ind. elec. alloc.'!X1</f>
        <v>1990</v>
      </c>
      <c r="Z1">
        <f>'Non-spec. ind. elec. alloc.'!Y1</f>
        <v>1991</v>
      </c>
      <c r="AA1">
        <f>'Non-spec. ind. elec. alloc.'!Z1</f>
        <v>1992</v>
      </c>
      <c r="AB1">
        <f>'Non-spec. ind. elec. alloc.'!AA1</f>
        <v>1993</v>
      </c>
      <c r="AC1">
        <f>'Non-spec. ind. elec. alloc.'!AB1</f>
        <v>1994</v>
      </c>
      <c r="AD1">
        <f>'Non-spec. ind. elec. alloc.'!AC1</f>
        <v>1995</v>
      </c>
      <c r="AE1">
        <f>'Non-spec. ind. elec. alloc.'!AD1</f>
        <v>1996</v>
      </c>
      <c r="AF1">
        <f>'Non-spec. ind. elec. alloc.'!AE1</f>
        <v>1997</v>
      </c>
      <c r="AG1">
        <f>'Non-spec. ind. elec. alloc.'!AF1</f>
        <v>1998</v>
      </c>
      <c r="AH1">
        <f>'Non-spec. ind. elec. alloc.'!AG1</f>
        <v>1999</v>
      </c>
      <c r="AI1">
        <f>'Non-spec. ind. elec. alloc.'!AH1</f>
        <v>2000</v>
      </c>
      <c r="AJ1">
        <f>'Non-spec. ind. elec. alloc.'!AI1</f>
        <v>2001</v>
      </c>
      <c r="AK1">
        <f>'Non-spec. ind. elec. alloc.'!AJ1</f>
        <v>2002</v>
      </c>
      <c r="AL1">
        <f>'Non-spec. ind. elec. alloc.'!AK1</f>
        <v>2003</v>
      </c>
      <c r="AM1">
        <f>'Non-spec. ind. elec. alloc.'!AL1</f>
        <v>2004</v>
      </c>
      <c r="AN1">
        <f>'Non-spec. ind. elec. alloc.'!AM1</f>
        <v>2005</v>
      </c>
      <c r="AO1">
        <f>'Non-spec. ind. elec. alloc.'!AN1</f>
        <v>2006</v>
      </c>
      <c r="AP1">
        <f>'Non-spec. ind. elec. alloc.'!AO1</f>
        <v>2007</v>
      </c>
      <c r="AQ1">
        <f>'Non-spec. ind. elec. alloc.'!AP1</f>
        <v>2008</v>
      </c>
      <c r="AR1">
        <f>'Non-spec. ind. elec. alloc.'!AQ1</f>
        <v>2009</v>
      </c>
      <c r="AS1">
        <f>'Non-spec. ind. elec. alloc.'!AR1</f>
        <v>2010</v>
      </c>
      <c r="AT1">
        <f>'Non-spec. ind. elec. alloc.'!AS1</f>
        <v>2011</v>
      </c>
      <c r="AU1">
        <f>'Non-spec. ind. elec. alloc.'!AT1</f>
        <v>2012</v>
      </c>
      <c r="AV1">
        <f>'Non-spec. ind. elec. alloc.'!AU1</f>
        <v>2013</v>
      </c>
    </row>
    <row r="2" spans="1:48">
      <c r="A2" t="str">
        <f>'Non-spec. ind. elec. alloc.'!A52</f>
        <v>GH</v>
      </c>
      <c r="B2" t="s">
        <v>245</v>
      </c>
      <c r="C2" t="s">
        <v>1</v>
      </c>
      <c r="D2" t="str">
        <f>'Non-spec. ind. elec. alloc.'!B52</f>
        <v>Mining and quarrying</v>
      </c>
      <c r="E2" t="str">
        <f>'Non-spec. ind. elec. alloc.'!C52</f>
        <v>Electricity</v>
      </c>
      <c r="F2">
        <f>'Non-spec. ind. elec. alloc.'!E52</f>
        <v>17</v>
      </c>
      <c r="G2">
        <f>'Non-spec. ind. elec. alloc.'!F52</f>
        <v>19</v>
      </c>
      <c r="H2">
        <f>'Non-spec. ind. elec. alloc.'!G52</f>
        <v>22</v>
      </c>
      <c r="I2">
        <f>'Non-spec. ind. elec. alloc.'!H52</f>
        <v>24.294396342645715</v>
      </c>
      <c r="J2">
        <f>'Non-spec. ind. elec. alloc.'!I52</f>
        <v>26.588792685291434</v>
      </c>
      <c r="K2">
        <f>'Non-spec. ind. elec. alloc.'!J52</f>
        <v>28.883189027937149</v>
      </c>
      <c r="L2">
        <f>'Non-spec. ind. elec. alloc.'!K52</f>
        <v>31.177585370582868</v>
      </c>
      <c r="M2">
        <f>'Non-spec. ind. elec. alloc.'!L52</f>
        <v>33.471981713228587</v>
      </c>
      <c r="N2">
        <f>'Non-spec. ind. elec. alloc.'!M52</f>
        <v>35.766378055874299</v>
      </c>
      <c r="O2">
        <f>'Non-spec. ind. elec. alloc.'!N52</f>
        <v>38.060774398520017</v>
      </c>
      <c r="P2">
        <f>'Non-spec. ind. elec. alloc.'!O52</f>
        <v>40.355170741165736</v>
      </c>
      <c r="Q2">
        <f>'Non-spec. ind. elec. alloc.'!P52</f>
        <v>42.649567083811448</v>
      </c>
      <c r="R2">
        <f>'Non-spec. ind. elec. alloc.'!Q52</f>
        <v>17.760000000000002</v>
      </c>
      <c r="S2">
        <f>'Non-spec. ind. elec. alloc.'!R52</f>
        <v>8.4600000000000009</v>
      </c>
      <c r="T2">
        <f>'Non-spec. ind. elec. alloc.'!S52</f>
        <v>25</v>
      </c>
      <c r="U2">
        <f>'Non-spec. ind. elec. alloc.'!T52</f>
        <v>51.827152454394316</v>
      </c>
      <c r="V2">
        <f>'Non-spec. ind. elec. alloc.'!U52</f>
        <v>54.121548797040035</v>
      </c>
      <c r="W2">
        <f>'Non-spec. ind. elec. alloc.'!V52</f>
        <v>56.415945139685746</v>
      </c>
      <c r="X2">
        <f>'Non-spec. ind. elec. alloc.'!W52</f>
        <v>58.710341482331465</v>
      </c>
      <c r="Y2">
        <f>'Non-spec. ind. elec. alloc.'!X52</f>
        <v>61.004737824977184</v>
      </c>
      <c r="Z2">
        <f>'Non-spec. ind. elec. alloc.'!Y52</f>
        <v>63.299134167622896</v>
      </c>
      <c r="AA2">
        <f>'Non-spec. ind. elec. alloc.'!Z52</f>
        <v>65.593530510268607</v>
      </c>
      <c r="AB2">
        <f>'Non-spec. ind. elec. alloc.'!AA52</f>
        <v>67.887926852914333</v>
      </c>
      <c r="AC2">
        <f>'Non-spec. ind. elec. alloc.'!AB52</f>
        <v>70.182323195560045</v>
      </c>
      <c r="AD2">
        <f>'Non-spec. ind. elec. alloc.'!AC52</f>
        <v>72.476719538205771</v>
      </c>
      <c r="AE2">
        <f>'Non-spec. ind. elec. alloc.'!AD52</f>
        <v>74.771115880851482</v>
      </c>
      <c r="AF2">
        <f>'Non-spec. ind. elec. alloc.'!AE52</f>
        <v>77.065512223497194</v>
      </c>
      <c r="AG2">
        <f>'Non-spec. ind. elec. alloc.'!AF52</f>
        <v>79.359908566142906</v>
      </c>
      <c r="AH2">
        <f>'Non-spec. ind. elec. alloc.'!AG52</f>
        <v>81.654304908788632</v>
      </c>
      <c r="AI2">
        <f>'Non-spec. ind. elec. alloc.'!AH52</f>
        <v>83.948701251434358</v>
      </c>
      <c r="AJ2">
        <f>'Non-spec. ind. elec. alloc.'!AI52</f>
        <v>86.243097594080069</v>
      </c>
      <c r="AK2">
        <f>'Non-spec. ind. elec. alloc.'!AJ52</f>
        <v>88.537493936725781</v>
      </c>
      <c r="AL2">
        <f>'Non-spec. ind. elec. alloc.'!AK52</f>
        <v>90.831890279371493</v>
      </c>
      <c r="AM2">
        <f>'Non-spec. ind. elec. alloc.'!AL52</f>
        <v>93.126286622017219</v>
      </c>
      <c r="AN2">
        <f>'Non-spec. ind. elec. alloc.'!AM52</f>
        <v>95.42068296466293</v>
      </c>
      <c r="AO2">
        <f>'Non-spec. ind. elec. alloc.'!AN52</f>
        <v>97.715079307308642</v>
      </c>
      <c r="AP2">
        <f>'Non-spec. ind. elec. alloc.'!AO52</f>
        <v>100.00947564995437</v>
      </c>
      <c r="AQ2">
        <f>'Non-spec. ind. elec. alloc.'!AP52</f>
        <v>102.30387199260008</v>
      </c>
      <c r="AR2">
        <f>'Non-spec. ind. elec. alloc.'!AQ52</f>
        <v>104.59826833524579</v>
      </c>
      <c r="AS2">
        <f>'Non-spec. ind. elec. alloc.'!AR52</f>
        <v>106.89266467789152</v>
      </c>
      <c r="AT2">
        <f>'Non-spec. ind. elec. alloc.'!AS52</f>
        <v>111.97915307081514</v>
      </c>
      <c r="AU2">
        <f>'Non-spec. ind. elec. alloc.'!AT52</f>
        <v>119.14445401782001</v>
      </c>
      <c r="AV2">
        <f>'Non-spec. ind. elec. alloc.'!AU52</f>
        <v>127.69208944484521</v>
      </c>
    </row>
    <row r="3" spans="1:48">
      <c r="A3" t="str">
        <f>'Non-spec. ind. elec. alloc.'!A53</f>
        <v>GH</v>
      </c>
      <c r="B3" t="s">
        <v>245</v>
      </c>
      <c r="C3" t="s">
        <v>1</v>
      </c>
      <c r="D3" t="str">
        <f>'Non-spec. ind. elec. alloc.'!B53</f>
        <v>Non-ferrous metals</v>
      </c>
      <c r="E3" t="str">
        <f>'Non-spec. ind. elec. alloc.'!C53</f>
        <v>Electricity</v>
      </c>
      <c r="F3">
        <f>'Non-spec. ind. elec. alloc.'!E53</f>
        <v>170</v>
      </c>
      <c r="G3">
        <f>'Non-spec. ind. elec. alloc.'!F53</f>
        <v>194</v>
      </c>
      <c r="H3">
        <f>'Non-spec. ind. elec. alloc.'!G53</f>
        <v>226</v>
      </c>
      <c r="I3">
        <f>'Non-spec. ind. elec. alloc.'!H53</f>
        <v>210.6</v>
      </c>
      <c r="J3">
        <f>'Non-spec. ind. elec. alloc.'!I53</f>
        <v>204</v>
      </c>
      <c r="K3">
        <f>'Non-spec. ind. elec. alloc.'!J53</f>
        <v>215.4</v>
      </c>
      <c r="L3">
        <f>'Non-spec. ind. elec. alloc.'!K53</f>
        <v>226.79999999999998</v>
      </c>
      <c r="M3">
        <f>'Non-spec. ind. elec. alloc.'!L53</f>
        <v>192</v>
      </c>
      <c r="N3">
        <f>'Non-spec. ind. elec. alloc.'!M53</f>
        <v>238.79999999999998</v>
      </c>
      <c r="O3">
        <f>'Non-spec. ind. elec. alloc.'!N53</f>
        <v>272.39999999999998</v>
      </c>
      <c r="P3">
        <f>'Non-spec. ind. elec. alloc.'!O53</f>
        <v>275.39999999999998</v>
      </c>
      <c r="Q3">
        <f>'Non-spec. ind. elec. alloc.'!P53</f>
        <v>200</v>
      </c>
      <c r="R3">
        <f>'Non-spec. ind. elec. alloc.'!Q53</f>
        <v>50</v>
      </c>
      <c r="S3">
        <f>'Non-spec. ind. elec. alloc.'!R53</f>
        <v>25</v>
      </c>
      <c r="T3">
        <f>'Non-spec. ind. elec. alloc.'!S53</f>
        <v>50</v>
      </c>
      <c r="U3">
        <f>'Non-spec. ind. elec. alloc.'!T53</f>
        <v>100</v>
      </c>
      <c r="V3">
        <f>'Non-spec. ind. elec. alloc.'!U53</f>
        <v>150</v>
      </c>
      <c r="W3">
        <f>'Non-spec. ind. elec. alloc.'!V53</f>
        <v>150</v>
      </c>
      <c r="X3">
        <f>'Non-spec. ind. elec. alloc.'!W53</f>
        <v>150</v>
      </c>
      <c r="Y3">
        <f>'Non-spec. ind. elec. alloc.'!X53</f>
        <v>150</v>
      </c>
      <c r="Z3">
        <f>'Non-spec. ind. elec. alloc.'!Y53</f>
        <v>150</v>
      </c>
      <c r="AA3">
        <f>'Non-spec. ind. elec. alloc.'!Z53</f>
        <v>150</v>
      </c>
      <c r="AB3">
        <f>'Non-spec. ind. elec. alloc.'!AA53</f>
        <v>150</v>
      </c>
      <c r="AC3">
        <f>'Non-spec. ind. elec. alloc.'!AB53</f>
        <v>150</v>
      </c>
      <c r="AD3">
        <f>'Non-spec. ind. elec. alloc.'!AC53</f>
        <v>150</v>
      </c>
      <c r="AE3">
        <f>'Non-spec. ind. elec. alloc.'!AD53</f>
        <v>150</v>
      </c>
      <c r="AF3">
        <f>'Non-spec. ind. elec. alloc.'!AE53</f>
        <v>150</v>
      </c>
      <c r="AG3">
        <f>'Non-spec. ind. elec. alloc.'!AF53</f>
        <v>150</v>
      </c>
      <c r="AH3">
        <f>'Non-spec. ind. elec. alloc.'!AG53</f>
        <v>150</v>
      </c>
      <c r="AI3">
        <f>'Non-spec. ind. elec. alloc.'!AH53</f>
        <v>150</v>
      </c>
      <c r="AJ3">
        <f>'Non-spec. ind. elec. alloc.'!AI53</f>
        <v>150</v>
      </c>
      <c r="AK3">
        <f>'Non-spec. ind. elec. alloc.'!AJ53</f>
        <v>50</v>
      </c>
      <c r="AL3">
        <f>'Non-spec. ind. elec. alloc.'!AK53</f>
        <v>12.5</v>
      </c>
      <c r="AM3">
        <f>'Non-spec. ind. elec. alloc.'!AL53</f>
        <v>0</v>
      </c>
      <c r="AN3">
        <f>'Non-spec. ind. elec. alloc.'!AM53</f>
        <v>0</v>
      </c>
      <c r="AO3">
        <f>'Non-spec. ind. elec. alloc.'!AN53</f>
        <v>0</v>
      </c>
      <c r="AP3">
        <f>'Non-spec. ind. elec. alloc.'!AO53</f>
        <v>0</v>
      </c>
      <c r="AQ3">
        <f>'Non-spec. ind. elec. alloc.'!AP53</f>
        <v>0</v>
      </c>
      <c r="AR3">
        <f>'Non-spec. ind. elec. alloc.'!AQ53</f>
        <v>0</v>
      </c>
      <c r="AS3">
        <f>'Non-spec. ind. elec. alloc.'!AR53</f>
        <v>0</v>
      </c>
      <c r="AT3">
        <f>'Non-spec. ind. elec. alloc.'!AS53</f>
        <v>51.291057618041997</v>
      </c>
      <c r="AU3">
        <f>'Non-spec. ind. elec. alloc.'!AT53</f>
        <v>52.691229587317203</v>
      </c>
      <c r="AV3">
        <f>'Non-spec. ind. elec. alloc.'!AU53</f>
        <v>50.573946697890001</v>
      </c>
    </row>
    <row r="4" spans="1:48">
      <c r="A4" t="str">
        <f>'Non-spec. ind. elec. alloc.'!A54</f>
        <v>GH</v>
      </c>
      <c r="B4" t="s">
        <v>245</v>
      </c>
      <c r="C4" t="s">
        <v>1</v>
      </c>
      <c r="D4" t="str">
        <f>'Non-spec. ind. elec. alloc.'!B54</f>
        <v>Textile and leather</v>
      </c>
      <c r="E4" t="str">
        <f>'Non-spec. ind. elec. alloc.'!C54</f>
        <v>Electricity</v>
      </c>
      <c r="F4">
        <f>'Non-spec. ind. elec. alloc.'!E54</f>
        <v>1</v>
      </c>
      <c r="G4">
        <f>'Non-spec. ind. elec. alloc.'!F54</f>
        <v>2</v>
      </c>
      <c r="H4">
        <f>'Non-spec. ind. elec. alloc.'!G54</f>
        <v>2</v>
      </c>
      <c r="I4">
        <f>'Non-spec. ind. elec. alloc.'!H54</f>
        <v>2.25</v>
      </c>
      <c r="J4">
        <f>'Non-spec. ind. elec. alloc.'!I54</f>
        <v>2.5</v>
      </c>
      <c r="K4">
        <f>'Non-spec. ind. elec. alloc.'!J54</f>
        <v>2.75</v>
      </c>
      <c r="L4">
        <f>'Non-spec. ind. elec. alloc.'!K54</f>
        <v>3</v>
      </c>
      <c r="M4">
        <f>'Non-spec. ind. elec. alloc.'!L54</f>
        <v>2.5</v>
      </c>
      <c r="N4">
        <f>'Non-spec. ind. elec. alloc.'!M54</f>
        <v>2</v>
      </c>
      <c r="O4">
        <f>'Non-spec. ind. elec. alloc.'!N54</f>
        <v>1.5</v>
      </c>
      <c r="P4">
        <f>'Non-spec. ind. elec. alloc.'!O54</f>
        <v>1</v>
      </c>
      <c r="Q4">
        <f>'Non-spec. ind. elec. alloc.'!P54</f>
        <v>0</v>
      </c>
      <c r="R4">
        <f>'Non-spec. ind. elec. alloc.'!Q54</f>
        <v>0</v>
      </c>
      <c r="S4">
        <f>'Non-spec. ind. elec. alloc.'!R54</f>
        <v>0</v>
      </c>
      <c r="T4">
        <f>'Non-spec. ind. elec. alloc.'!S54</f>
        <v>0</v>
      </c>
      <c r="U4">
        <f>'Non-spec. ind. elec. alloc.'!T54</f>
        <v>0</v>
      </c>
      <c r="V4">
        <f>'Non-spec. ind. elec. alloc.'!U54</f>
        <v>0</v>
      </c>
      <c r="W4">
        <f>'Non-spec. ind. elec. alloc.'!V54</f>
        <v>0</v>
      </c>
      <c r="X4">
        <f>'Non-spec. ind. elec. alloc.'!W54</f>
        <v>0</v>
      </c>
      <c r="Y4">
        <f>'Non-spec. ind. elec. alloc.'!X54</f>
        <v>0</v>
      </c>
      <c r="Z4">
        <f>'Non-spec. ind. elec. alloc.'!Y54</f>
        <v>0</v>
      </c>
      <c r="AA4">
        <f>'Non-spec. ind. elec. alloc.'!Z54</f>
        <v>0</v>
      </c>
      <c r="AB4">
        <f>'Non-spec. ind. elec. alloc.'!AA54</f>
        <v>0</v>
      </c>
      <c r="AC4">
        <f>'Non-spec. ind. elec. alloc.'!AB54</f>
        <v>0</v>
      </c>
      <c r="AD4">
        <f>'Non-spec. ind. elec. alloc.'!AC54</f>
        <v>0</v>
      </c>
      <c r="AE4">
        <f>'Non-spec. ind. elec. alloc.'!AD54</f>
        <v>0</v>
      </c>
      <c r="AF4">
        <f>'Non-spec. ind. elec. alloc.'!AE54</f>
        <v>0</v>
      </c>
      <c r="AG4">
        <f>'Non-spec. ind. elec. alloc.'!AF54</f>
        <v>0</v>
      </c>
      <c r="AH4">
        <f>'Non-spec. ind. elec. alloc.'!AG54</f>
        <v>0</v>
      </c>
      <c r="AI4">
        <f>'Non-spec. ind. elec. alloc.'!AH54</f>
        <v>0</v>
      </c>
      <c r="AJ4">
        <f>'Non-spec. ind. elec. alloc.'!AI54</f>
        <v>0</v>
      </c>
      <c r="AK4">
        <f>'Non-spec. ind. elec. alloc.'!AJ54</f>
        <v>0</v>
      </c>
      <c r="AL4">
        <f>'Non-spec. ind. elec. alloc.'!AK54</f>
        <v>0</v>
      </c>
      <c r="AM4">
        <f>'Non-spec. ind. elec. alloc.'!AL54</f>
        <v>0</v>
      </c>
      <c r="AN4">
        <f>'Non-spec. ind. elec. alloc.'!AM54</f>
        <v>0</v>
      </c>
      <c r="AO4">
        <f>'Non-spec. ind. elec. alloc.'!AN54</f>
        <v>0</v>
      </c>
      <c r="AP4">
        <f>'Non-spec. ind. elec. alloc.'!AO54</f>
        <v>0</v>
      </c>
      <c r="AQ4">
        <f>'Non-spec. ind. elec. alloc.'!AP54</f>
        <v>0</v>
      </c>
      <c r="AR4">
        <f>'Non-spec. ind. elec. alloc.'!AQ54</f>
        <v>0</v>
      </c>
      <c r="AS4">
        <f>'Non-spec. ind. elec. alloc.'!AR54</f>
        <v>0</v>
      </c>
      <c r="AT4">
        <f>'Non-spec. ind. elec. alloc.'!AS54</f>
        <v>0</v>
      </c>
      <c r="AU4">
        <f>'Non-spec. ind. elec. alloc.'!AT54</f>
        <v>0</v>
      </c>
      <c r="AV4">
        <f>'Non-spec. ind. elec. alloc.'!AU54</f>
        <v>0</v>
      </c>
    </row>
    <row r="5" spans="1:48">
      <c r="A5" t="str">
        <f>'Non-spec. ind. elec. alloc.'!A55</f>
        <v>GH</v>
      </c>
      <c r="B5" t="s">
        <v>245</v>
      </c>
      <c r="C5" t="s">
        <v>1</v>
      </c>
      <c r="D5" t="str">
        <f>'Non-spec. ind. elec. alloc.'!B55</f>
        <v>Non-specified (industry)</v>
      </c>
      <c r="E5" t="str">
        <f>'Non-spec. ind. elec. alloc.'!C55</f>
        <v>Electricity</v>
      </c>
      <c r="F5">
        <f>'Non-spec. ind. elec. alloc.'!E55</f>
        <v>22</v>
      </c>
      <c r="G5">
        <f>'Non-spec. ind. elec. alloc.'!F55</f>
        <v>25</v>
      </c>
      <c r="H5">
        <f>'Non-spec. ind. elec. alloc.'!G55</f>
        <v>29</v>
      </c>
      <c r="I5">
        <f>'Non-spec. ind. elec. alloc.'!H55</f>
        <v>62.855603657354294</v>
      </c>
      <c r="J5">
        <f>'Non-spec. ind. elec. alloc.'!I55</f>
        <v>47.911207314708562</v>
      </c>
      <c r="K5">
        <f>'Non-spec. ind. elec. alloc.'!J55</f>
        <v>42.966810972062845</v>
      </c>
      <c r="L5">
        <f>'Non-spec. ind. elec. alloc.'!K55</f>
        <v>39.022414629417149</v>
      </c>
      <c r="M5">
        <f>'Non-spec. ind. elec. alloc.'!L55</f>
        <v>15.028018286771413</v>
      </c>
      <c r="N5">
        <f>'Non-spec. ind. elec. alloc.'!M55</f>
        <v>31.433621944125719</v>
      </c>
      <c r="O5">
        <f>'Non-spec. ind. elec. alloc.'!N55</f>
        <v>28.039225601480005</v>
      </c>
      <c r="P5">
        <f>'Non-spec. ind. elec. alloc.'!O55</f>
        <v>22.244829258834287</v>
      </c>
      <c r="Q5">
        <f>'Non-spec. ind. elec. alloc.'!P55</f>
        <v>64.350432916188552</v>
      </c>
      <c r="R5">
        <f>'Non-spec. ind. elec. alloc.'!Q55</f>
        <v>43.239999999999995</v>
      </c>
      <c r="S5">
        <f>'Non-spec. ind. elec. alloc.'!R55</f>
        <v>13.54</v>
      </c>
      <c r="T5">
        <f>'Non-spec. ind. elec. alloc.'!S55</f>
        <v>50</v>
      </c>
      <c r="U5">
        <f>'Non-spec. ind. elec. alloc.'!T55</f>
        <v>84.172847545605691</v>
      </c>
      <c r="V5">
        <f>'Non-spec. ind. elec. alloc.'!U55</f>
        <v>66.878451202959965</v>
      </c>
      <c r="W5">
        <f>'Non-spec. ind. elec. alloc.'!V55</f>
        <v>90.584054860314254</v>
      </c>
      <c r="X5">
        <f>'Non-spec. ind. elec. alloc.'!W55</f>
        <v>94.289658517668528</v>
      </c>
      <c r="Y5">
        <f>'Non-spec. ind. elec. alloc.'!X55</f>
        <v>94.995262175022816</v>
      </c>
      <c r="Z5">
        <f>'Non-spec. ind. elec. alloc.'!Y55</f>
        <v>105.7008658323771</v>
      </c>
      <c r="AA5">
        <f>'Non-spec. ind. elec. alloc.'!Z55</f>
        <v>116.40646948973139</v>
      </c>
      <c r="AB5">
        <f>'Non-spec. ind. elec. alloc.'!AA55</f>
        <v>123.11207314708567</v>
      </c>
      <c r="AC5">
        <f>'Non-spec. ind. elec. alloc.'!AB55</f>
        <v>88.817676804439955</v>
      </c>
      <c r="AD5">
        <f>'Non-spec. ind. elec. alloc.'!AC55</f>
        <v>94.523280461794229</v>
      </c>
      <c r="AE5">
        <f>'Non-spec. ind. elec. alloc.'!AD55</f>
        <v>106.22888411914852</v>
      </c>
      <c r="AF5">
        <f>'Non-spec. ind. elec. alloc.'!AE55</f>
        <v>168.93448777650281</v>
      </c>
      <c r="AG5">
        <f>'Non-spec. ind. elec. alloc.'!AF55</f>
        <v>34.640091433857094</v>
      </c>
      <c r="AH5">
        <f>'Non-spec. ind. elec. alloc.'!AG55</f>
        <v>140.34569509121138</v>
      </c>
      <c r="AI5">
        <f>'Non-spec. ind. elec. alloc.'!AH55</f>
        <v>136.05129874856564</v>
      </c>
      <c r="AJ5">
        <f>'Non-spec. ind. elec. alloc.'!AI55</f>
        <v>136.75690240591993</v>
      </c>
      <c r="AK5">
        <f>'Non-spec. ind. elec. alloc.'!AJ55</f>
        <v>197.46250606327422</v>
      </c>
      <c r="AL5">
        <f>'Non-spec. ind. elec. alloc.'!AK55</f>
        <v>86.668109720628507</v>
      </c>
      <c r="AM5">
        <f>'Non-spec. ind. elec. alloc.'!AL55</f>
        <v>80.873713377982781</v>
      </c>
      <c r="AN5">
        <f>'Non-spec. ind. elec. alloc.'!AM55</f>
        <v>123.57931703533707</v>
      </c>
      <c r="AO5">
        <f>'Non-spec. ind. elec. alloc.'!AN55</f>
        <v>211.28492069269134</v>
      </c>
      <c r="AP5">
        <f>'Non-spec. ind. elec. alloc.'!AO55</f>
        <v>130.99052435004563</v>
      </c>
      <c r="AQ5">
        <f>'Non-spec. ind. elec. alloc.'!AP55</f>
        <v>152.69612800739992</v>
      </c>
      <c r="AR5">
        <f>'Non-spec. ind. elec. alloc.'!AQ55</f>
        <v>146.40173166475421</v>
      </c>
      <c r="AS5">
        <f>'Non-spec. ind. elec. alloc.'!AR55</f>
        <v>164.1073353221085</v>
      </c>
      <c r="AT5">
        <f>'Non-spec. ind. elec. alloc.'!AS55</f>
        <v>171.72978931114289</v>
      </c>
      <c r="AU5">
        <f>'Non-spec. ind. elec. alloc.'!AT55</f>
        <v>185.16431639486279</v>
      </c>
      <c r="AV5">
        <f>'Non-spec. ind. elec. alloc.'!AU55</f>
        <v>184.7339638572648</v>
      </c>
    </row>
  </sheetData>
  <pageMargins left="0.7" right="0.7" top="0.75" bottom="0.75" header="0.3" footer="0.3"/>
  <legacy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3:AR29"/>
  <sheetViews>
    <sheetView workbookViewId="0">
      <pane xSplit="1" topLeftCell="K1" activePane="topRight" state="frozen"/>
      <selection pane="topRight" activeCell="T16" sqref="T16"/>
    </sheetView>
  </sheetViews>
  <sheetFormatPr baseColWidth="10" defaultRowHeight="16"/>
  <sheetData>
    <row r="3" spans="1:44">
      <c r="A3" t="s">
        <v>352</v>
      </c>
    </row>
    <row r="4" spans="1:44">
      <c r="B4">
        <v>1971</v>
      </c>
      <c r="C4">
        <v>1972</v>
      </c>
      <c r="D4">
        <v>1973</v>
      </c>
      <c r="E4">
        <v>1974</v>
      </c>
      <c r="F4">
        <v>1975</v>
      </c>
      <c r="G4">
        <v>1976</v>
      </c>
      <c r="H4">
        <v>1977</v>
      </c>
      <c r="I4">
        <v>1978</v>
      </c>
      <c r="J4">
        <v>1979</v>
      </c>
      <c r="K4">
        <v>1980</v>
      </c>
      <c r="L4">
        <v>1981</v>
      </c>
      <c r="M4">
        <v>1982</v>
      </c>
      <c r="N4">
        <v>1983</v>
      </c>
      <c r="O4">
        <v>1984</v>
      </c>
      <c r="P4">
        <v>1985</v>
      </c>
      <c r="Q4">
        <v>1986</v>
      </c>
      <c r="R4">
        <v>1987</v>
      </c>
      <c r="S4">
        <v>1988</v>
      </c>
      <c r="T4">
        <v>1989</v>
      </c>
      <c r="U4">
        <v>1990</v>
      </c>
      <c r="V4">
        <v>1991</v>
      </c>
      <c r="W4">
        <v>1992</v>
      </c>
      <c r="X4">
        <v>1993</v>
      </c>
      <c r="Y4">
        <v>1994</v>
      </c>
      <c r="Z4">
        <v>1995</v>
      </c>
      <c r="AA4">
        <v>1996</v>
      </c>
      <c r="AB4">
        <v>1997</v>
      </c>
      <c r="AC4">
        <v>1998</v>
      </c>
      <c r="AD4">
        <v>1999</v>
      </c>
      <c r="AE4">
        <v>2000</v>
      </c>
      <c r="AF4">
        <v>2001</v>
      </c>
      <c r="AG4">
        <v>2002</v>
      </c>
      <c r="AH4">
        <v>2003</v>
      </c>
      <c r="AI4">
        <v>2004</v>
      </c>
      <c r="AJ4">
        <v>2005</v>
      </c>
      <c r="AK4">
        <v>2006</v>
      </c>
      <c r="AL4">
        <v>2007</v>
      </c>
      <c r="AM4">
        <v>2008</v>
      </c>
      <c r="AN4">
        <v>2009</v>
      </c>
      <c r="AO4">
        <v>2010</v>
      </c>
      <c r="AP4">
        <v>2011</v>
      </c>
      <c r="AQ4">
        <v>2012</v>
      </c>
      <c r="AR4">
        <v>2013</v>
      </c>
    </row>
    <row r="5" spans="1:44">
      <c r="A5" t="s">
        <v>272</v>
      </c>
      <c r="B5">
        <v>2087</v>
      </c>
      <c r="C5">
        <v>2187</v>
      </c>
      <c r="D5">
        <v>2292</v>
      </c>
      <c r="E5">
        <v>2412</v>
      </c>
      <c r="F5">
        <v>2484</v>
      </c>
      <c r="G5">
        <v>2558</v>
      </c>
      <c r="H5">
        <v>2635</v>
      </c>
      <c r="I5">
        <v>2706</v>
      </c>
      <c r="J5">
        <v>2774</v>
      </c>
      <c r="K5">
        <v>2851</v>
      </c>
      <c r="L5">
        <v>2918</v>
      </c>
      <c r="M5">
        <v>2992</v>
      </c>
      <c r="N5">
        <v>3071</v>
      </c>
      <c r="O5">
        <v>3178</v>
      </c>
      <c r="P5">
        <v>3295</v>
      </c>
      <c r="Q5">
        <v>3417</v>
      </c>
      <c r="R5">
        <v>3546</v>
      </c>
      <c r="S5">
        <v>3678</v>
      </c>
      <c r="T5">
        <v>3816</v>
      </c>
      <c r="U5">
        <v>3900</v>
      </c>
      <c r="V5">
        <v>4112</v>
      </c>
      <c r="W5">
        <v>4267</v>
      </c>
      <c r="X5">
        <v>4432</v>
      </c>
      <c r="Y5">
        <v>4604</v>
      </c>
      <c r="Z5">
        <v>4728</v>
      </c>
      <c r="AA5">
        <v>4842</v>
      </c>
      <c r="AB5">
        <v>4953</v>
      </c>
      <c r="AC5">
        <v>5084</v>
      </c>
      <c r="AD5">
        <v>5196</v>
      </c>
      <c r="AE5">
        <v>3890</v>
      </c>
      <c r="AF5">
        <v>3704</v>
      </c>
      <c r="AG5">
        <v>3540</v>
      </c>
      <c r="AH5">
        <v>3397</v>
      </c>
      <c r="AI5">
        <v>3276</v>
      </c>
      <c r="AJ5">
        <v>3177</v>
      </c>
      <c r="AK5">
        <v>3101</v>
      </c>
      <c r="AL5">
        <v>3067</v>
      </c>
      <c r="AM5">
        <v>3069</v>
      </c>
      <c r="AN5">
        <v>3126</v>
      </c>
      <c r="AO5">
        <v>3206</v>
      </c>
      <c r="AP5">
        <v>3370</v>
      </c>
      <c r="AQ5">
        <v>3408</v>
      </c>
      <c r="AR5">
        <v>3553</v>
      </c>
    </row>
    <row r="6" spans="1:44">
      <c r="A6" t="s">
        <v>351</v>
      </c>
      <c r="B6">
        <v>478</v>
      </c>
      <c r="C6">
        <v>478</v>
      </c>
      <c r="D6">
        <v>478</v>
      </c>
      <c r="E6">
        <v>609</v>
      </c>
      <c r="F6">
        <v>626</v>
      </c>
      <c r="G6">
        <v>647</v>
      </c>
      <c r="H6">
        <v>669</v>
      </c>
      <c r="I6">
        <v>690</v>
      </c>
      <c r="J6">
        <v>709</v>
      </c>
      <c r="K6">
        <v>731</v>
      </c>
      <c r="L6">
        <v>747</v>
      </c>
      <c r="M6">
        <v>769</v>
      </c>
      <c r="N6">
        <v>788</v>
      </c>
      <c r="O6">
        <v>872</v>
      </c>
      <c r="P6">
        <v>922</v>
      </c>
      <c r="Q6">
        <v>972</v>
      </c>
      <c r="R6">
        <v>1029</v>
      </c>
      <c r="S6">
        <v>1084</v>
      </c>
      <c r="T6">
        <v>1144</v>
      </c>
      <c r="U6">
        <v>1149</v>
      </c>
      <c r="V6">
        <v>1278</v>
      </c>
      <c r="W6">
        <v>1347</v>
      </c>
      <c r="X6">
        <v>1423</v>
      </c>
      <c r="Y6">
        <v>1502</v>
      </c>
      <c r="Z6">
        <v>1540</v>
      </c>
      <c r="AA6">
        <v>1577</v>
      </c>
      <c r="AB6">
        <v>1614</v>
      </c>
      <c r="AC6">
        <v>1656</v>
      </c>
      <c r="AD6">
        <v>1693</v>
      </c>
      <c r="AE6">
        <v>1094</v>
      </c>
      <c r="AF6">
        <v>1116</v>
      </c>
      <c r="AG6">
        <v>1144</v>
      </c>
      <c r="AH6">
        <v>1178</v>
      </c>
      <c r="AI6">
        <v>1219</v>
      </c>
      <c r="AJ6">
        <v>1268</v>
      </c>
      <c r="AK6">
        <v>1325</v>
      </c>
      <c r="AL6">
        <v>1391</v>
      </c>
      <c r="AM6">
        <v>1474</v>
      </c>
      <c r="AN6">
        <v>1577</v>
      </c>
      <c r="AO6">
        <v>1687</v>
      </c>
      <c r="AP6">
        <v>1805</v>
      </c>
      <c r="AQ6">
        <v>1859</v>
      </c>
      <c r="AR6">
        <v>1989</v>
      </c>
    </row>
    <row r="7" spans="1:44">
      <c r="A7" t="s">
        <v>24</v>
      </c>
      <c r="B7">
        <v>1464</v>
      </c>
      <c r="C7">
        <v>1540</v>
      </c>
      <c r="D7">
        <v>1621</v>
      </c>
      <c r="E7">
        <v>1605</v>
      </c>
      <c r="F7">
        <v>1652</v>
      </c>
      <c r="G7">
        <v>1698</v>
      </c>
      <c r="H7">
        <v>1741</v>
      </c>
      <c r="I7">
        <v>1789</v>
      </c>
      <c r="J7">
        <v>1834</v>
      </c>
      <c r="K7">
        <v>1882</v>
      </c>
      <c r="L7">
        <v>1932</v>
      </c>
      <c r="M7">
        <v>1982</v>
      </c>
      <c r="N7">
        <v>2035</v>
      </c>
      <c r="O7">
        <v>2061</v>
      </c>
      <c r="P7">
        <v>2123</v>
      </c>
      <c r="Q7">
        <v>2187</v>
      </c>
      <c r="R7">
        <v>2252</v>
      </c>
      <c r="S7">
        <v>2321</v>
      </c>
      <c r="T7">
        <v>2393</v>
      </c>
      <c r="U7">
        <v>2464</v>
      </c>
      <c r="V7">
        <v>2541</v>
      </c>
      <c r="W7">
        <v>2620</v>
      </c>
      <c r="X7">
        <v>2701</v>
      </c>
      <c r="Y7">
        <v>2784</v>
      </c>
      <c r="Z7">
        <v>2863</v>
      </c>
      <c r="AA7">
        <v>2932</v>
      </c>
      <c r="AB7">
        <v>2999</v>
      </c>
      <c r="AC7">
        <v>3079</v>
      </c>
      <c r="AD7">
        <v>3146</v>
      </c>
      <c r="AE7">
        <v>2022</v>
      </c>
      <c r="AF7">
        <v>1833</v>
      </c>
      <c r="AG7">
        <v>1709</v>
      </c>
      <c r="AH7">
        <v>1574</v>
      </c>
      <c r="AI7">
        <v>1461</v>
      </c>
      <c r="AJ7">
        <v>1356</v>
      </c>
      <c r="AK7">
        <v>1261</v>
      </c>
      <c r="AL7">
        <v>1190</v>
      </c>
      <c r="AM7">
        <v>1133</v>
      </c>
      <c r="AN7">
        <v>1100</v>
      </c>
      <c r="AO7">
        <v>1079</v>
      </c>
      <c r="AP7">
        <v>1112</v>
      </c>
      <c r="AQ7">
        <v>1100</v>
      </c>
      <c r="AR7">
        <v>1111</v>
      </c>
    </row>
    <row r="8" spans="1:44">
      <c r="A8" t="s">
        <v>5</v>
      </c>
      <c r="B8">
        <v>0</v>
      </c>
      <c r="C8">
        <v>0</v>
      </c>
      <c r="D8">
        <v>0</v>
      </c>
      <c r="E8">
        <v>0</v>
      </c>
      <c r="F8">
        <v>0</v>
      </c>
      <c r="G8">
        <v>0</v>
      </c>
      <c r="H8">
        <v>0</v>
      </c>
      <c r="I8">
        <v>0</v>
      </c>
      <c r="J8">
        <v>0</v>
      </c>
      <c r="K8">
        <v>0</v>
      </c>
      <c r="L8">
        <v>0</v>
      </c>
      <c r="M8">
        <v>0</v>
      </c>
      <c r="N8">
        <v>0</v>
      </c>
      <c r="O8">
        <v>0</v>
      </c>
      <c r="P8">
        <v>0</v>
      </c>
      <c r="Q8">
        <v>0</v>
      </c>
      <c r="R8">
        <v>0</v>
      </c>
      <c r="S8">
        <v>0</v>
      </c>
      <c r="T8">
        <v>0</v>
      </c>
      <c r="U8">
        <v>0</v>
      </c>
      <c r="V8">
        <v>0</v>
      </c>
      <c r="W8">
        <v>0</v>
      </c>
      <c r="X8">
        <v>0</v>
      </c>
      <c r="Y8">
        <v>0</v>
      </c>
      <c r="Z8">
        <v>0</v>
      </c>
      <c r="AA8">
        <v>0</v>
      </c>
      <c r="AB8">
        <v>0</v>
      </c>
      <c r="AC8">
        <v>0</v>
      </c>
      <c r="AD8">
        <v>0</v>
      </c>
      <c r="AE8">
        <v>3</v>
      </c>
      <c r="AF8">
        <v>3</v>
      </c>
      <c r="AG8">
        <v>2</v>
      </c>
      <c r="AH8">
        <v>2</v>
      </c>
      <c r="AI8">
        <v>2</v>
      </c>
      <c r="AJ8">
        <v>2</v>
      </c>
      <c r="AK8">
        <v>2</v>
      </c>
      <c r="AL8">
        <v>2</v>
      </c>
      <c r="AM8">
        <v>2</v>
      </c>
      <c r="AN8">
        <v>2</v>
      </c>
      <c r="AO8">
        <v>2</v>
      </c>
      <c r="AP8">
        <v>2</v>
      </c>
      <c r="AQ8">
        <v>2</v>
      </c>
      <c r="AR8">
        <v>2</v>
      </c>
    </row>
    <row r="9" spans="1:44">
      <c r="A9" t="s">
        <v>20</v>
      </c>
      <c r="B9">
        <v>146</v>
      </c>
      <c r="C9">
        <v>170</v>
      </c>
      <c r="D9">
        <v>193</v>
      </c>
      <c r="E9">
        <v>199</v>
      </c>
      <c r="F9">
        <v>205</v>
      </c>
      <c r="G9">
        <v>213</v>
      </c>
      <c r="H9">
        <v>225</v>
      </c>
      <c r="I9">
        <v>227</v>
      </c>
      <c r="J9">
        <v>231</v>
      </c>
      <c r="K9">
        <v>239</v>
      </c>
      <c r="L9">
        <v>238</v>
      </c>
      <c r="M9">
        <v>241</v>
      </c>
      <c r="N9">
        <v>249</v>
      </c>
      <c r="O9">
        <v>246</v>
      </c>
      <c r="P9">
        <v>251</v>
      </c>
      <c r="Q9">
        <v>258</v>
      </c>
      <c r="R9">
        <v>265</v>
      </c>
      <c r="S9">
        <v>272</v>
      </c>
      <c r="T9">
        <v>279</v>
      </c>
      <c r="U9">
        <v>287</v>
      </c>
      <c r="V9">
        <v>294</v>
      </c>
      <c r="W9">
        <v>301</v>
      </c>
      <c r="X9">
        <v>308</v>
      </c>
      <c r="Y9">
        <v>318</v>
      </c>
      <c r="Z9">
        <v>325</v>
      </c>
      <c r="AA9">
        <v>333</v>
      </c>
      <c r="AB9">
        <v>340</v>
      </c>
      <c r="AC9">
        <v>349</v>
      </c>
      <c r="AD9">
        <v>357</v>
      </c>
      <c r="AE9">
        <v>685</v>
      </c>
      <c r="AF9">
        <v>670</v>
      </c>
      <c r="AG9">
        <v>609</v>
      </c>
      <c r="AH9">
        <v>573</v>
      </c>
      <c r="AI9">
        <v>529</v>
      </c>
      <c r="AJ9">
        <v>491</v>
      </c>
      <c r="AK9">
        <v>457</v>
      </c>
      <c r="AL9">
        <v>431</v>
      </c>
      <c r="AM9">
        <v>410</v>
      </c>
      <c r="AN9">
        <v>398</v>
      </c>
      <c r="AO9">
        <v>391</v>
      </c>
      <c r="AP9">
        <v>402</v>
      </c>
      <c r="AQ9">
        <v>398</v>
      </c>
      <c r="AR9">
        <v>402</v>
      </c>
    </row>
    <row r="10" spans="1:44">
      <c r="A10" t="s">
        <v>11</v>
      </c>
      <c r="B10">
        <v>0</v>
      </c>
      <c r="C10">
        <v>0</v>
      </c>
      <c r="D10">
        <v>0</v>
      </c>
      <c r="E10">
        <v>0</v>
      </c>
      <c r="F10">
        <v>0</v>
      </c>
      <c r="G10">
        <v>0</v>
      </c>
      <c r="H10">
        <v>0</v>
      </c>
      <c r="I10">
        <v>0</v>
      </c>
      <c r="J10">
        <v>0</v>
      </c>
      <c r="K10">
        <v>0</v>
      </c>
      <c r="L10">
        <v>0</v>
      </c>
      <c r="M10">
        <v>0</v>
      </c>
      <c r="N10">
        <v>0</v>
      </c>
      <c r="O10">
        <v>0</v>
      </c>
      <c r="P10">
        <v>0</v>
      </c>
      <c r="Q10">
        <v>0</v>
      </c>
      <c r="R10">
        <v>0</v>
      </c>
      <c r="S10">
        <v>0</v>
      </c>
      <c r="T10">
        <v>0</v>
      </c>
      <c r="U10">
        <v>0</v>
      </c>
      <c r="V10">
        <v>0</v>
      </c>
      <c r="W10">
        <v>0</v>
      </c>
      <c r="X10">
        <v>0</v>
      </c>
      <c r="Y10">
        <v>0</v>
      </c>
      <c r="Z10">
        <v>0</v>
      </c>
      <c r="AA10">
        <v>0</v>
      </c>
      <c r="AB10">
        <v>0</v>
      </c>
      <c r="AC10">
        <v>0</v>
      </c>
      <c r="AD10">
        <v>0</v>
      </c>
      <c r="AE10">
        <v>87</v>
      </c>
      <c r="AF10">
        <v>83</v>
      </c>
      <c r="AG10">
        <v>77</v>
      </c>
      <c r="AH10">
        <v>71</v>
      </c>
      <c r="AI10">
        <v>66</v>
      </c>
      <c r="AJ10">
        <v>61</v>
      </c>
      <c r="AK10">
        <v>57</v>
      </c>
      <c r="AL10">
        <v>54</v>
      </c>
      <c r="AM10">
        <v>51</v>
      </c>
      <c r="AN10">
        <v>50</v>
      </c>
      <c r="AO10">
        <v>49</v>
      </c>
      <c r="AP10">
        <v>50</v>
      </c>
      <c r="AQ10">
        <v>50</v>
      </c>
      <c r="AR10">
        <v>50</v>
      </c>
    </row>
    <row r="12" spans="1:44">
      <c r="A12" t="s">
        <v>356</v>
      </c>
      <c r="B12">
        <f>B5-SUM(B6:B10)</f>
        <v>-1</v>
      </c>
      <c r="C12">
        <f t="shared" ref="C12:AR12" si="0">C5-SUM(C6:C10)</f>
        <v>-1</v>
      </c>
      <c r="D12">
        <f t="shared" si="0"/>
        <v>0</v>
      </c>
      <c r="E12">
        <f t="shared" si="0"/>
        <v>-1</v>
      </c>
      <c r="F12">
        <f t="shared" si="0"/>
        <v>1</v>
      </c>
      <c r="G12">
        <f t="shared" si="0"/>
        <v>0</v>
      </c>
      <c r="H12">
        <f t="shared" si="0"/>
        <v>0</v>
      </c>
      <c r="I12">
        <f t="shared" si="0"/>
        <v>0</v>
      </c>
      <c r="J12">
        <f t="shared" si="0"/>
        <v>0</v>
      </c>
      <c r="K12">
        <f t="shared" si="0"/>
        <v>-1</v>
      </c>
      <c r="L12">
        <f t="shared" si="0"/>
        <v>1</v>
      </c>
      <c r="M12">
        <f t="shared" si="0"/>
        <v>0</v>
      </c>
      <c r="N12">
        <f t="shared" si="0"/>
        <v>-1</v>
      </c>
      <c r="O12">
        <f t="shared" si="0"/>
        <v>-1</v>
      </c>
      <c r="P12">
        <f t="shared" si="0"/>
        <v>-1</v>
      </c>
      <c r="Q12">
        <f t="shared" si="0"/>
        <v>0</v>
      </c>
      <c r="R12">
        <f t="shared" si="0"/>
        <v>0</v>
      </c>
      <c r="S12">
        <f t="shared" si="0"/>
        <v>1</v>
      </c>
      <c r="T12">
        <f t="shared" si="0"/>
        <v>0</v>
      </c>
      <c r="U12">
        <f t="shared" si="0"/>
        <v>0</v>
      </c>
      <c r="V12">
        <f t="shared" si="0"/>
        <v>-1</v>
      </c>
      <c r="W12">
        <f t="shared" si="0"/>
        <v>-1</v>
      </c>
      <c r="X12">
        <f t="shared" si="0"/>
        <v>0</v>
      </c>
      <c r="Y12">
        <f t="shared" si="0"/>
        <v>0</v>
      </c>
      <c r="Z12">
        <f t="shared" si="0"/>
        <v>0</v>
      </c>
      <c r="AA12">
        <f t="shared" si="0"/>
        <v>0</v>
      </c>
      <c r="AB12">
        <f t="shared" si="0"/>
        <v>0</v>
      </c>
      <c r="AC12">
        <f t="shared" si="0"/>
        <v>0</v>
      </c>
      <c r="AD12">
        <f t="shared" si="0"/>
        <v>0</v>
      </c>
      <c r="AE12">
        <f t="shared" si="0"/>
        <v>-1</v>
      </c>
      <c r="AF12">
        <f t="shared" si="0"/>
        <v>-1</v>
      </c>
      <c r="AG12">
        <f t="shared" si="0"/>
        <v>-1</v>
      </c>
      <c r="AH12">
        <f t="shared" si="0"/>
        <v>-1</v>
      </c>
      <c r="AI12">
        <f t="shared" si="0"/>
        <v>-1</v>
      </c>
      <c r="AJ12">
        <f t="shared" si="0"/>
        <v>-1</v>
      </c>
      <c r="AK12">
        <f t="shared" si="0"/>
        <v>-1</v>
      </c>
      <c r="AL12">
        <f t="shared" si="0"/>
        <v>-1</v>
      </c>
      <c r="AM12">
        <f t="shared" si="0"/>
        <v>-1</v>
      </c>
      <c r="AN12">
        <f t="shared" si="0"/>
        <v>-1</v>
      </c>
      <c r="AO12">
        <f t="shared" si="0"/>
        <v>-2</v>
      </c>
      <c r="AP12">
        <f t="shared" si="0"/>
        <v>-1</v>
      </c>
      <c r="AQ12">
        <f t="shared" si="0"/>
        <v>-1</v>
      </c>
      <c r="AR12">
        <f t="shared" si="0"/>
        <v>-1</v>
      </c>
    </row>
    <row r="17" spans="1:44">
      <c r="A17" t="s">
        <v>353</v>
      </c>
    </row>
    <row r="18" spans="1:44">
      <c r="B18">
        <v>1971</v>
      </c>
      <c r="C18">
        <v>1972</v>
      </c>
      <c r="D18">
        <v>1973</v>
      </c>
      <c r="E18">
        <v>1974</v>
      </c>
      <c r="F18">
        <v>1975</v>
      </c>
      <c r="G18">
        <v>1976</v>
      </c>
      <c r="H18">
        <v>1977</v>
      </c>
      <c r="I18">
        <v>1978</v>
      </c>
      <c r="J18">
        <v>1979</v>
      </c>
      <c r="K18">
        <v>1980</v>
      </c>
      <c r="L18">
        <v>1981</v>
      </c>
      <c r="M18">
        <v>1982</v>
      </c>
      <c r="N18">
        <v>1983</v>
      </c>
      <c r="O18">
        <v>1984</v>
      </c>
      <c r="P18">
        <v>1985</v>
      </c>
      <c r="Q18">
        <v>1986</v>
      </c>
      <c r="R18">
        <v>1987</v>
      </c>
      <c r="S18">
        <v>1988</v>
      </c>
      <c r="T18">
        <v>1989</v>
      </c>
      <c r="U18">
        <v>1990</v>
      </c>
      <c r="V18">
        <v>1991</v>
      </c>
      <c r="W18">
        <v>1992</v>
      </c>
      <c r="X18">
        <v>1993</v>
      </c>
      <c r="Y18">
        <v>1994</v>
      </c>
      <c r="Z18">
        <v>1995</v>
      </c>
      <c r="AA18">
        <v>1996</v>
      </c>
      <c r="AB18">
        <v>1997</v>
      </c>
      <c r="AC18">
        <v>1998</v>
      </c>
      <c r="AD18">
        <v>1999</v>
      </c>
      <c r="AE18">
        <v>2000</v>
      </c>
      <c r="AF18">
        <v>2001</v>
      </c>
      <c r="AG18">
        <v>2002</v>
      </c>
      <c r="AH18">
        <v>2003</v>
      </c>
      <c r="AI18">
        <v>2004</v>
      </c>
      <c r="AJ18">
        <v>2005</v>
      </c>
      <c r="AK18">
        <v>2006</v>
      </c>
      <c r="AL18">
        <v>2007</v>
      </c>
      <c r="AM18">
        <v>2008</v>
      </c>
      <c r="AN18">
        <v>2009</v>
      </c>
      <c r="AO18">
        <v>2010</v>
      </c>
      <c r="AP18">
        <v>2011</v>
      </c>
      <c r="AQ18">
        <v>2012</v>
      </c>
      <c r="AR18">
        <v>2013</v>
      </c>
    </row>
    <row r="19" spans="1:44">
      <c r="A19" t="s">
        <v>272</v>
      </c>
      <c r="B19">
        <f>SUM(B20:B24)</f>
        <v>2088</v>
      </c>
      <c r="C19">
        <f t="shared" ref="C19:AR19" si="1">SUM(C20:C24)</f>
        <v>2188</v>
      </c>
      <c r="D19">
        <f t="shared" si="1"/>
        <v>2292</v>
      </c>
      <c r="E19">
        <f t="shared" si="1"/>
        <v>2413</v>
      </c>
      <c r="F19">
        <f t="shared" si="1"/>
        <v>2483</v>
      </c>
      <c r="G19">
        <f t="shared" si="1"/>
        <v>2558</v>
      </c>
      <c r="H19">
        <f t="shared" si="1"/>
        <v>2635</v>
      </c>
      <c r="I19">
        <f t="shared" si="1"/>
        <v>2706</v>
      </c>
      <c r="J19">
        <f t="shared" si="1"/>
        <v>2774</v>
      </c>
      <c r="K19">
        <f t="shared" si="1"/>
        <v>2852</v>
      </c>
      <c r="L19">
        <f t="shared" si="1"/>
        <v>2917</v>
      </c>
      <c r="M19">
        <f t="shared" si="1"/>
        <v>2992</v>
      </c>
      <c r="N19">
        <f t="shared" si="1"/>
        <v>3072</v>
      </c>
      <c r="O19">
        <f t="shared" si="1"/>
        <v>3179</v>
      </c>
      <c r="P19">
        <f t="shared" si="1"/>
        <v>3296</v>
      </c>
      <c r="Q19">
        <f t="shared" si="1"/>
        <v>3417</v>
      </c>
      <c r="R19">
        <f t="shared" si="1"/>
        <v>3546</v>
      </c>
      <c r="S19">
        <f t="shared" si="1"/>
        <v>3677</v>
      </c>
      <c r="T19">
        <f t="shared" si="1"/>
        <v>3816</v>
      </c>
      <c r="U19">
        <f t="shared" si="1"/>
        <v>3900</v>
      </c>
      <c r="V19">
        <f t="shared" si="1"/>
        <v>4025</v>
      </c>
      <c r="W19">
        <f t="shared" si="1"/>
        <v>4110</v>
      </c>
      <c r="X19">
        <f t="shared" si="1"/>
        <v>4165</v>
      </c>
      <c r="Y19">
        <f t="shared" si="1"/>
        <v>4190</v>
      </c>
      <c r="Z19">
        <f t="shared" si="1"/>
        <v>4185</v>
      </c>
      <c r="AA19">
        <f t="shared" si="1"/>
        <v>4145</v>
      </c>
      <c r="AB19">
        <f t="shared" si="1"/>
        <v>4080</v>
      </c>
      <c r="AC19">
        <f t="shared" si="1"/>
        <v>3995</v>
      </c>
      <c r="AD19">
        <f t="shared" si="1"/>
        <v>3890</v>
      </c>
      <c r="AE19">
        <f t="shared" si="1"/>
        <v>3891</v>
      </c>
      <c r="AF19">
        <f t="shared" si="1"/>
        <v>3705</v>
      </c>
      <c r="AG19">
        <f t="shared" si="1"/>
        <v>3541</v>
      </c>
      <c r="AH19">
        <f t="shared" si="1"/>
        <v>3398</v>
      </c>
      <c r="AI19">
        <f t="shared" si="1"/>
        <v>3277</v>
      </c>
      <c r="AJ19">
        <f t="shared" si="1"/>
        <v>3178</v>
      </c>
      <c r="AK19">
        <f t="shared" si="1"/>
        <v>3102</v>
      </c>
      <c r="AL19">
        <f t="shared" si="1"/>
        <v>3068</v>
      </c>
      <c r="AM19">
        <f t="shared" si="1"/>
        <v>3070</v>
      </c>
      <c r="AN19">
        <f t="shared" si="1"/>
        <v>3127</v>
      </c>
      <c r="AO19">
        <f t="shared" si="1"/>
        <v>3208</v>
      </c>
      <c r="AP19">
        <f t="shared" si="1"/>
        <v>3371</v>
      </c>
      <c r="AQ19">
        <f t="shared" si="1"/>
        <v>3409</v>
      </c>
      <c r="AR19">
        <f t="shared" si="1"/>
        <v>3554</v>
      </c>
    </row>
    <row r="20" spans="1:44">
      <c r="A20" t="s">
        <v>351</v>
      </c>
      <c r="B20">
        <v>478</v>
      </c>
      <c r="C20">
        <v>478</v>
      </c>
      <c r="D20">
        <v>478</v>
      </c>
      <c r="E20">
        <v>609</v>
      </c>
      <c r="F20">
        <v>626</v>
      </c>
      <c r="G20">
        <v>647</v>
      </c>
      <c r="H20">
        <v>669</v>
      </c>
      <c r="I20">
        <v>690</v>
      </c>
      <c r="J20">
        <v>709</v>
      </c>
      <c r="K20">
        <v>731</v>
      </c>
      <c r="L20">
        <v>747</v>
      </c>
      <c r="M20">
        <v>769</v>
      </c>
      <c r="N20">
        <v>788</v>
      </c>
      <c r="O20">
        <v>872</v>
      </c>
      <c r="P20">
        <v>922</v>
      </c>
      <c r="Q20">
        <v>972</v>
      </c>
      <c r="R20">
        <v>1029</v>
      </c>
      <c r="S20">
        <v>1084</v>
      </c>
      <c r="T20">
        <v>1144</v>
      </c>
      <c r="U20">
        <v>1149</v>
      </c>
      <c r="V20" s="24">
        <f>U20+40</f>
        <v>1189</v>
      </c>
      <c r="W20" s="24">
        <f>V20+20</f>
        <v>1209</v>
      </c>
      <c r="X20" s="24">
        <f>W20+10</f>
        <v>1219</v>
      </c>
      <c r="Y20" s="24">
        <f>X20</f>
        <v>1219</v>
      </c>
      <c r="Z20" s="24">
        <f>Y20-10</f>
        <v>1209</v>
      </c>
      <c r="AA20" s="24">
        <f>Z20-30</f>
        <v>1179</v>
      </c>
      <c r="AB20" s="24">
        <f>AA20-35</f>
        <v>1144</v>
      </c>
      <c r="AC20" s="24">
        <f>AB20-35</f>
        <v>1109</v>
      </c>
      <c r="AD20" s="24">
        <f>AC20-35</f>
        <v>1074</v>
      </c>
      <c r="AE20">
        <v>1094</v>
      </c>
      <c r="AF20">
        <v>1116</v>
      </c>
      <c r="AG20">
        <v>1144</v>
      </c>
      <c r="AH20">
        <v>1178</v>
      </c>
      <c r="AI20">
        <v>1219</v>
      </c>
      <c r="AJ20">
        <v>1268</v>
      </c>
      <c r="AK20">
        <v>1325</v>
      </c>
      <c r="AL20">
        <v>1391</v>
      </c>
      <c r="AM20">
        <v>1474</v>
      </c>
      <c r="AN20">
        <v>1577</v>
      </c>
      <c r="AO20">
        <v>1687</v>
      </c>
      <c r="AP20">
        <v>1805</v>
      </c>
      <c r="AQ20">
        <v>1859</v>
      </c>
      <c r="AR20">
        <v>1989</v>
      </c>
    </row>
    <row r="21" spans="1:44">
      <c r="A21" t="s">
        <v>24</v>
      </c>
      <c r="B21">
        <v>1464</v>
      </c>
      <c r="C21">
        <v>1540</v>
      </c>
      <c r="D21">
        <v>1621</v>
      </c>
      <c r="E21">
        <v>1605</v>
      </c>
      <c r="F21">
        <v>1652</v>
      </c>
      <c r="G21">
        <v>1698</v>
      </c>
      <c r="H21">
        <v>1741</v>
      </c>
      <c r="I21">
        <v>1789</v>
      </c>
      <c r="J21">
        <v>1834</v>
      </c>
      <c r="K21">
        <v>1882</v>
      </c>
      <c r="L21">
        <v>1932</v>
      </c>
      <c r="M21">
        <v>1982</v>
      </c>
      <c r="N21">
        <v>2035</v>
      </c>
      <c r="O21">
        <v>2061</v>
      </c>
      <c r="P21">
        <v>2123</v>
      </c>
      <c r="Q21">
        <v>2187</v>
      </c>
      <c r="R21">
        <v>2252</v>
      </c>
      <c r="S21">
        <v>2321</v>
      </c>
      <c r="T21">
        <v>2393</v>
      </c>
      <c r="U21">
        <v>2464</v>
      </c>
      <c r="V21" s="36">
        <f>U21 + 50</f>
        <v>2514</v>
      </c>
      <c r="W21" s="36">
        <f>V21+30</f>
        <v>2544</v>
      </c>
      <c r="X21" s="36">
        <f>W21 + 10</f>
        <v>2554</v>
      </c>
      <c r="Y21" s="36">
        <f>X21-10</f>
        <v>2544</v>
      </c>
      <c r="Z21" s="36">
        <f>Y21-30</f>
        <v>2514</v>
      </c>
      <c r="AA21" s="36">
        <f>Z21-50</f>
        <v>2464</v>
      </c>
      <c r="AB21" s="36">
        <f>AA21-70</f>
        <v>2394</v>
      </c>
      <c r="AC21" s="36">
        <f>AB21-90</f>
        <v>2304</v>
      </c>
      <c r="AD21" s="36">
        <f>AC21-110</f>
        <v>2194</v>
      </c>
      <c r="AE21">
        <v>2022</v>
      </c>
      <c r="AF21">
        <v>1833</v>
      </c>
      <c r="AG21">
        <v>1709</v>
      </c>
      <c r="AH21">
        <v>1574</v>
      </c>
      <c r="AI21">
        <v>1461</v>
      </c>
      <c r="AJ21">
        <v>1356</v>
      </c>
      <c r="AK21">
        <v>1261</v>
      </c>
      <c r="AL21">
        <v>1190</v>
      </c>
      <c r="AM21">
        <v>1133</v>
      </c>
      <c r="AN21">
        <v>1100</v>
      </c>
      <c r="AO21">
        <v>1079</v>
      </c>
      <c r="AP21">
        <v>1112</v>
      </c>
      <c r="AQ21">
        <v>1100</v>
      </c>
      <c r="AR21">
        <v>1111</v>
      </c>
    </row>
    <row r="22" spans="1:44">
      <c r="A22" t="s">
        <v>5</v>
      </c>
      <c r="B22">
        <v>0</v>
      </c>
      <c r="C22">
        <v>0</v>
      </c>
      <c r="D22">
        <v>0</v>
      </c>
      <c r="E22">
        <v>0</v>
      </c>
      <c r="F22">
        <v>0</v>
      </c>
      <c r="G22">
        <v>0</v>
      </c>
      <c r="H22">
        <v>0</v>
      </c>
      <c r="I22">
        <v>0</v>
      </c>
      <c r="J22">
        <v>0</v>
      </c>
      <c r="K22">
        <v>0</v>
      </c>
      <c r="L22">
        <v>0</v>
      </c>
      <c r="M22">
        <v>0</v>
      </c>
      <c r="N22">
        <v>0</v>
      </c>
      <c r="O22">
        <v>0</v>
      </c>
      <c r="P22">
        <v>0</v>
      </c>
      <c r="Q22">
        <v>0</v>
      </c>
      <c r="R22">
        <v>0</v>
      </c>
      <c r="S22">
        <v>0</v>
      </c>
      <c r="T22">
        <v>0</v>
      </c>
      <c r="U22">
        <v>0</v>
      </c>
      <c r="V22">
        <v>0</v>
      </c>
      <c r="W22">
        <v>0</v>
      </c>
      <c r="X22">
        <v>0</v>
      </c>
      <c r="Y22">
        <v>0</v>
      </c>
      <c r="Z22">
        <v>0</v>
      </c>
      <c r="AA22">
        <v>0</v>
      </c>
      <c r="AB22">
        <v>0</v>
      </c>
      <c r="AC22">
        <v>0</v>
      </c>
      <c r="AD22">
        <v>0</v>
      </c>
      <c r="AE22">
        <v>3</v>
      </c>
      <c r="AF22">
        <v>3</v>
      </c>
      <c r="AG22">
        <v>2</v>
      </c>
      <c r="AH22">
        <v>2</v>
      </c>
      <c r="AI22">
        <v>2</v>
      </c>
      <c r="AJ22">
        <v>2</v>
      </c>
      <c r="AK22">
        <v>2</v>
      </c>
      <c r="AL22">
        <v>2</v>
      </c>
      <c r="AM22">
        <v>2</v>
      </c>
      <c r="AN22">
        <v>2</v>
      </c>
      <c r="AO22">
        <v>2</v>
      </c>
      <c r="AP22">
        <v>2</v>
      </c>
      <c r="AQ22">
        <v>2</v>
      </c>
      <c r="AR22">
        <v>2</v>
      </c>
    </row>
    <row r="23" spans="1:44">
      <c r="A23" t="s">
        <v>20</v>
      </c>
      <c r="B23">
        <v>146</v>
      </c>
      <c r="C23">
        <v>170</v>
      </c>
      <c r="D23">
        <v>193</v>
      </c>
      <c r="E23">
        <v>199</v>
      </c>
      <c r="F23">
        <v>205</v>
      </c>
      <c r="G23">
        <v>213</v>
      </c>
      <c r="H23">
        <v>225</v>
      </c>
      <c r="I23">
        <v>227</v>
      </c>
      <c r="J23">
        <v>231</v>
      </c>
      <c r="K23">
        <v>239</v>
      </c>
      <c r="L23">
        <v>238</v>
      </c>
      <c r="M23">
        <v>241</v>
      </c>
      <c r="N23">
        <v>249</v>
      </c>
      <c r="O23">
        <v>246</v>
      </c>
      <c r="P23">
        <v>251</v>
      </c>
      <c r="Q23">
        <v>258</v>
      </c>
      <c r="R23">
        <v>265</v>
      </c>
      <c r="S23">
        <v>272</v>
      </c>
      <c r="T23">
        <v>279</v>
      </c>
      <c r="U23">
        <v>287</v>
      </c>
      <c r="V23" s="20">
        <f>U23+35</f>
        <v>322</v>
      </c>
      <c r="W23" s="20">
        <f t="shared" ref="W23:Z23" si="2">V23+35</f>
        <v>357</v>
      </c>
      <c r="X23" s="20">
        <f t="shared" si="2"/>
        <v>392</v>
      </c>
      <c r="Y23" s="20">
        <f t="shared" si="2"/>
        <v>427</v>
      </c>
      <c r="Z23" s="20">
        <f t="shared" si="2"/>
        <v>462</v>
      </c>
      <c r="AA23" s="20">
        <f>Z23+40</f>
        <v>502</v>
      </c>
      <c r="AB23" s="20">
        <f t="shared" ref="AB23:AD23" si="3">AA23+40</f>
        <v>542</v>
      </c>
      <c r="AC23" s="20">
        <f t="shared" si="3"/>
        <v>582</v>
      </c>
      <c r="AD23" s="20">
        <f t="shared" si="3"/>
        <v>622</v>
      </c>
      <c r="AE23">
        <v>685</v>
      </c>
      <c r="AF23">
        <v>670</v>
      </c>
      <c r="AG23">
        <v>609</v>
      </c>
      <c r="AH23">
        <v>573</v>
      </c>
      <c r="AI23">
        <v>529</v>
      </c>
      <c r="AJ23">
        <v>491</v>
      </c>
      <c r="AK23">
        <v>457</v>
      </c>
      <c r="AL23">
        <v>431</v>
      </c>
      <c r="AM23">
        <v>410</v>
      </c>
      <c r="AN23">
        <v>398</v>
      </c>
      <c r="AO23">
        <v>391</v>
      </c>
      <c r="AP23">
        <v>402</v>
      </c>
      <c r="AQ23">
        <v>398</v>
      </c>
      <c r="AR23">
        <v>402</v>
      </c>
    </row>
    <row r="24" spans="1:44">
      <c r="A24" t="s">
        <v>11</v>
      </c>
      <c r="B24">
        <v>0</v>
      </c>
      <c r="C24">
        <v>0</v>
      </c>
      <c r="D24">
        <v>0</v>
      </c>
      <c r="E24">
        <v>0</v>
      </c>
      <c r="F24">
        <v>0</v>
      </c>
      <c r="G24">
        <v>0</v>
      </c>
      <c r="H24">
        <v>0</v>
      </c>
      <c r="I24">
        <v>0</v>
      </c>
      <c r="J24">
        <v>0</v>
      </c>
      <c r="K24">
        <v>0</v>
      </c>
      <c r="L24">
        <v>0</v>
      </c>
      <c r="M24">
        <v>0</v>
      </c>
      <c r="N24">
        <v>0</v>
      </c>
      <c r="O24">
        <v>0</v>
      </c>
      <c r="P24">
        <v>0</v>
      </c>
      <c r="Q24">
        <v>0</v>
      </c>
      <c r="R24">
        <v>0</v>
      </c>
      <c r="S24">
        <v>0</v>
      </c>
      <c r="T24">
        <v>0</v>
      </c>
      <c r="U24">
        <v>0</v>
      </c>
      <c r="V24">
        <v>0</v>
      </c>
      <c r="W24">
        <v>0</v>
      </c>
      <c r="X24">
        <v>0</v>
      </c>
      <c r="Y24">
        <v>0</v>
      </c>
      <c r="Z24">
        <v>0</v>
      </c>
      <c r="AA24">
        <v>0</v>
      </c>
      <c r="AB24">
        <v>0</v>
      </c>
      <c r="AC24">
        <v>0</v>
      </c>
      <c r="AD24">
        <v>0</v>
      </c>
      <c r="AE24">
        <v>87</v>
      </c>
      <c r="AF24">
        <v>83</v>
      </c>
      <c r="AG24">
        <v>77</v>
      </c>
      <c r="AH24">
        <v>71</v>
      </c>
      <c r="AI24">
        <v>66</v>
      </c>
      <c r="AJ24">
        <v>61</v>
      </c>
      <c r="AK24">
        <v>57</v>
      </c>
      <c r="AL24">
        <v>54</v>
      </c>
      <c r="AM24">
        <v>51</v>
      </c>
      <c r="AN24">
        <v>50</v>
      </c>
      <c r="AO24">
        <v>49</v>
      </c>
      <c r="AP24">
        <v>50</v>
      </c>
      <c r="AQ24">
        <v>50</v>
      </c>
      <c r="AR24">
        <v>50</v>
      </c>
    </row>
    <row r="26" spans="1:44">
      <c r="A26" t="s">
        <v>356</v>
      </c>
      <c r="B26">
        <f>B19-SUM(B20:B24)</f>
        <v>0</v>
      </c>
      <c r="C26">
        <f t="shared" ref="C26:AR26" si="4">C19-SUM(C20:C24)</f>
        <v>0</v>
      </c>
      <c r="D26">
        <f t="shared" si="4"/>
        <v>0</v>
      </c>
      <c r="E26">
        <f t="shared" si="4"/>
        <v>0</v>
      </c>
      <c r="F26">
        <f t="shared" si="4"/>
        <v>0</v>
      </c>
      <c r="G26">
        <f t="shared" si="4"/>
        <v>0</v>
      </c>
      <c r="H26">
        <f t="shared" si="4"/>
        <v>0</v>
      </c>
      <c r="I26">
        <f t="shared" si="4"/>
        <v>0</v>
      </c>
      <c r="J26">
        <f t="shared" si="4"/>
        <v>0</v>
      </c>
      <c r="K26">
        <f t="shared" si="4"/>
        <v>0</v>
      </c>
      <c r="L26">
        <f t="shared" si="4"/>
        <v>0</v>
      </c>
      <c r="M26">
        <f t="shared" si="4"/>
        <v>0</v>
      </c>
      <c r="N26">
        <f t="shared" si="4"/>
        <v>0</v>
      </c>
      <c r="O26">
        <f t="shared" si="4"/>
        <v>0</v>
      </c>
      <c r="P26">
        <f t="shared" si="4"/>
        <v>0</v>
      </c>
      <c r="Q26">
        <f t="shared" si="4"/>
        <v>0</v>
      </c>
      <c r="R26">
        <f t="shared" si="4"/>
        <v>0</v>
      </c>
      <c r="S26">
        <f t="shared" si="4"/>
        <v>0</v>
      </c>
      <c r="T26">
        <f t="shared" si="4"/>
        <v>0</v>
      </c>
      <c r="U26">
        <f t="shared" si="4"/>
        <v>0</v>
      </c>
      <c r="V26">
        <f t="shared" si="4"/>
        <v>0</v>
      </c>
      <c r="W26">
        <f t="shared" si="4"/>
        <v>0</v>
      </c>
      <c r="X26">
        <f t="shared" si="4"/>
        <v>0</v>
      </c>
      <c r="Y26">
        <f t="shared" si="4"/>
        <v>0</v>
      </c>
      <c r="Z26">
        <f t="shared" si="4"/>
        <v>0</v>
      </c>
      <c r="AA26">
        <f t="shared" si="4"/>
        <v>0</v>
      </c>
      <c r="AB26">
        <f t="shared" si="4"/>
        <v>0</v>
      </c>
      <c r="AC26">
        <f t="shared" si="4"/>
        <v>0</v>
      </c>
      <c r="AD26">
        <f t="shared" si="4"/>
        <v>0</v>
      </c>
      <c r="AE26">
        <f t="shared" si="4"/>
        <v>0</v>
      </c>
      <c r="AF26">
        <f t="shared" si="4"/>
        <v>0</v>
      </c>
      <c r="AG26">
        <f t="shared" si="4"/>
        <v>0</v>
      </c>
      <c r="AH26">
        <f t="shared" si="4"/>
        <v>0</v>
      </c>
      <c r="AI26">
        <f t="shared" si="4"/>
        <v>0</v>
      </c>
      <c r="AJ26">
        <f t="shared" si="4"/>
        <v>0</v>
      </c>
      <c r="AK26">
        <f t="shared" si="4"/>
        <v>0</v>
      </c>
      <c r="AL26">
        <f t="shared" si="4"/>
        <v>0</v>
      </c>
      <c r="AM26">
        <f t="shared" si="4"/>
        <v>0</v>
      </c>
      <c r="AN26">
        <f t="shared" si="4"/>
        <v>0</v>
      </c>
      <c r="AO26">
        <f t="shared" si="4"/>
        <v>0</v>
      </c>
      <c r="AP26">
        <f t="shared" si="4"/>
        <v>0</v>
      </c>
      <c r="AQ26">
        <f t="shared" si="4"/>
        <v>0</v>
      </c>
      <c r="AR26">
        <f t="shared" si="4"/>
        <v>0</v>
      </c>
    </row>
    <row r="29" spans="1:44">
      <c r="A29" t="s">
        <v>357</v>
      </c>
      <c r="B29">
        <f>B19-B5</f>
        <v>1</v>
      </c>
      <c r="C29">
        <f t="shared" ref="C29:AR29" si="5">C19-C5</f>
        <v>1</v>
      </c>
      <c r="D29">
        <f t="shared" si="5"/>
        <v>0</v>
      </c>
      <c r="E29">
        <f t="shared" si="5"/>
        <v>1</v>
      </c>
      <c r="F29">
        <f t="shared" si="5"/>
        <v>-1</v>
      </c>
      <c r="G29">
        <f t="shared" si="5"/>
        <v>0</v>
      </c>
      <c r="H29">
        <f t="shared" si="5"/>
        <v>0</v>
      </c>
      <c r="I29">
        <f t="shared" si="5"/>
        <v>0</v>
      </c>
      <c r="J29">
        <f t="shared" si="5"/>
        <v>0</v>
      </c>
      <c r="K29">
        <f t="shared" si="5"/>
        <v>1</v>
      </c>
      <c r="L29">
        <f t="shared" si="5"/>
        <v>-1</v>
      </c>
      <c r="M29">
        <f t="shared" si="5"/>
        <v>0</v>
      </c>
      <c r="N29">
        <f t="shared" si="5"/>
        <v>1</v>
      </c>
      <c r="O29">
        <f t="shared" si="5"/>
        <v>1</v>
      </c>
      <c r="P29">
        <f t="shared" si="5"/>
        <v>1</v>
      </c>
      <c r="Q29">
        <f t="shared" si="5"/>
        <v>0</v>
      </c>
      <c r="R29">
        <f t="shared" si="5"/>
        <v>0</v>
      </c>
      <c r="S29">
        <f t="shared" si="5"/>
        <v>-1</v>
      </c>
      <c r="T29">
        <f t="shared" si="5"/>
        <v>0</v>
      </c>
      <c r="U29">
        <f t="shared" si="5"/>
        <v>0</v>
      </c>
      <c r="V29">
        <f t="shared" si="5"/>
        <v>-87</v>
      </c>
      <c r="W29">
        <f t="shared" si="5"/>
        <v>-157</v>
      </c>
      <c r="X29">
        <f t="shared" si="5"/>
        <v>-267</v>
      </c>
      <c r="Y29">
        <f t="shared" si="5"/>
        <v>-414</v>
      </c>
      <c r="Z29">
        <f t="shared" si="5"/>
        <v>-543</v>
      </c>
      <c r="AA29">
        <f t="shared" si="5"/>
        <v>-697</v>
      </c>
      <c r="AB29">
        <f t="shared" si="5"/>
        <v>-873</v>
      </c>
      <c r="AC29">
        <f t="shared" si="5"/>
        <v>-1089</v>
      </c>
      <c r="AD29">
        <f t="shared" si="5"/>
        <v>-1306</v>
      </c>
      <c r="AE29">
        <f t="shared" si="5"/>
        <v>1</v>
      </c>
      <c r="AF29">
        <f t="shared" si="5"/>
        <v>1</v>
      </c>
      <c r="AG29">
        <f t="shared" si="5"/>
        <v>1</v>
      </c>
      <c r="AH29">
        <f t="shared" si="5"/>
        <v>1</v>
      </c>
      <c r="AI29">
        <f t="shared" si="5"/>
        <v>1</v>
      </c>
      <c r="AJ29">
        <f t="shared" si="5"/>
        <v>1</v>
      </c>
      <c r="AK29">
        <f t="shared" si="5"/>
        <v>1</v>
      </c>
      <c r="AL29">
        <f t="shared" si="5"/>
        <v>1</v>
      </c>
      <c r="AM29">
        <f t="shared" si="5"/>
        <v>1</v>
      </c>
      <c r="AN29">
        <f t="shared" si="5"/>
        <v>1</v>
      </c>
      <c r="AO29">
        <f t="shared" si="5"/>
        <v>2</v>
      </c>
      <c r="AP29">
        <f t="shared" si="5"/>
        <v>1</v>
      </c>
      <c r="AQ29">
        <f t="shared" si="5"/>
        <v>1</v>
      </c>
      <c r="AR29">
        <f t="shared" si="5"/>
        <v>1</v>
      </c>
    </row>
  </sheetData>
  <pageMargins left="0.75" right="0.75" top="1" bottom="1" header="0.5" footer="0.5"/>
  <pageSetup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V7"/>
  <sheetViews>
    <sheetView workbookViewId="0">
      <selection activeCell="F10" sqref="F10"/>
    </sheetView>
  </sheetViews>
  <sheetFormatPr baseColWidth="10" defaultRowHeight="16"/>
  <cols>
    <col min="1" max="1" width="7.33203125" bestFit="1" customWidth="1"/>
    <col min="2" max="2" width="11.83203125" bestFit="1" customWidth="1"/>
    <col min="3" max="3" width="22.6640625" bestFit="1" customWidth="1"/>
    <col min="4" max="4" width="27.33203125" bestFit="1" customWidth="1"/>
    <col min="5" max="5" width="19" bestFit="1" customWidth="1"/>
  </cols>
  <sheetData>
    <row r="1" spans="1:48">
      <c r="A1" t="s">
        <v>0</v>
      </c>
      <c r="B1" t="s">
        <v>244</v>
      </c>
      <c r="C1" t="s">
        <v>246</v>
      </c>
      <c r="D1" t="s">
        <v>247</v>
      </c>
      <c r="E1" t="s">
        <v>248</v>
      </c>
      <c r="F1">
        <f>PSB!B18</f>
        <v>1971</v>
      </c>
      <c r="G1">
        <f>PSB!C18</f>
        <v>1972</v>
      </c>
      <c r="H1">
        <f>PSB!D18</f>
        <v>1973</v>
      </c>
      <c r="I1">
        <f>PSB!E18</f>
        <v>1974</v>
      </c>
      <c r="J1">
        <f>PSB!F18</f>
        <v>1975</v>
      </c>
      <c r="K1">
        <f>PSB!G18</f>
        <v>1976</v>
      </c>
      <c r="L1">
        <f>PSB!H18</f>
        <v>1977</v>
      </c>
      <c r="M1">
        <f>PSB!I18</f>
        <v>1978</v>
      </c>
      <c r="N1">
        <f>PSB!J18</f>
        <v>1979</v>
      </c>
      <c r="O1">
        <f>PSB!K18</f>
        <v>1980</v>
      </c>
      <c r="P1">
        <f>PSB!L18</f>
        <v>1981</v>
      </c>
      <c r="Q1">
        <f>PSB!M18</f>
        <v>1982</v>
      </c>
      <c r="R1">
        <f>PSB!N18</f>
        <v>1983</v>
      </c>
      <c r="S1">
        <f>PSB!O18</f>
        <v>1984</v>
      </c>
      <c r="T1">
        <f>PSB!P18</f>
        <v>1985</v>
      </c>
      <c r="U1">
        <f>PSB!Q18</f>
        <v>1986</v>
      </c>
      <c r="V1">
        <f>PSB!R18</f>
        <v>1987</v>
      </c>
      <c r="W1">
        <f>PSB!S18</f>
        <v>1988</v>
      </c>
      <c r="X1">
        <f>PSB!T18</f>
        <v>1989</v>
      </c>
      <c r="Y1">
        <f>PSB!U18</f>
        <v>1990</v>
      </c>
      <c r="Z1">
        <f>PSB!V18</f>
        <v>1991</v>
      </c>
      <c r="AA1">
        <f>PSB!W18</f>
        <v>1992</v>
      </c>
      <c r="AB1">
        <f>PSB!X18</f>
        <v>1993</v>
      </c>
      <c r="AC1">
        <f>PSB!Y18</f>
        <v>1994</v>
      </c>
      <c r="AD1">
        <f>PSB!Z18</f>
        <v>1995</v>
      </c>
      <c r="AE1">
        <f>PSB!AA18</f>
        <v>1996</v>
      </c>
      <c r="AF1">
        <f>PSB!AB18</f>
        <v>1997</v>
      </c>
      <c r="AG1">
        <f>PSB!AC18</f>
        <v>1998</v>
      </c>
      <c r="AH1">
        <f>PSB!AD18</f>
        <v>1999</v>
      </c>
      <c r="AI1">
        <f>PSB!AE18</f>
        <v>2000</v>
      </c>
      <c r="AJ1">
        <f>PSB!AF18</f>
        <v>2001</v>
      </c>
      <c r="AK1">
        <f>PSB!AG18</f>
        <v>2002</v>
      </c>
      <c r="AL1">
        <f>PSB!AH18</f>
        <v>2003</v>
      </c>
      <c r="AM1">
        <f>PSB!AI18</f>
        <v>2004</v>
      </c>
      <c r="AN1">
        <f>PSB!AJ18</f>
        <v>2005</v>
      </c>
      <c r="AO1">
        <f>PSB!AK18</f>
        <v>2006</v>
      </c>
      <c r="AP1">
        <f>PSB!AL18</f>
        <v>2007</v>
      </c>
      <c r="AQ1">
        <f>PSB!AM18</f>
        <v>2008</v>
      </c>
      <c r="AR1">
        <f>PSB!AN18</f>
        <v>2009</v>
      </c>
      <c r="AS1">
        <f>PSB!AO18</f>
        <v>2010</v>
      </c>
      <c r="AT1">
        <f>PSB!AP18</f>
        <v>2011</v>
      </c>
      <c r="AU1">
        <f>PSB!AQ18</f>
        <v>2012</v>
      </c>
      <c r="AV1">
        <f>PSB!AR18</f>
        <v>2013</v>
      </c>
    </row>
    <row r="2" spans="1:48">
      <c r="A2" t="s">
        <v>4</v>
      </c>
      <c r="B2" t="s">
        <v>262</v>
      </c>
      <c r="C2" t="s">
        <v>263</v>
      </c>
      <c r="D2" t="s">
        <v>272</v>
      </c>
      <c r="E2" t="s">
        <v>10</v>
      </c>
      <c r="F2">
        <f>PSB!B19</f>
        <v>2088</v>
      </c>
      <c r="G2">
        <f>PSB!C19</f>
        <v>2188</v>
      </c>
      <c r="H2">
        <f>PSB!D19</f>
        <v>2292</v>
      </c>
      <c r="I2">
        <f>PSB!E19</f>
        <v>2413</v>
      </c>
      <c r="J2">
        <f>PSB!F19</f>
        <v>2483</v>
      </c>
      <c r="K2">
        <f>PSB!G19</f>
        <v>2558</v>
      </c>
      <c r="L2">
        <f>PSB!H19</f>
        <v>2635</v>
      </c>
      <c r="M2">
        <f>PSB!I19</f>
        <v>2706</v>
      </c>
      <c r="N2">
        <f>PSB!J19</f>
        <v>2774</v>
      </c>
      <c r="O2">
        <f>PSB!K19</f>
        <v>2852</v>
      </c>
      <c r="P2">
        <f>PSB!L19</f>
        <v>2917</v>
      </c>
      <c r="Q2">
        <f>PSB!M19</f>
        <v>2992</v>
      </c>
      <c r="R2">
        <f>PSB!N19</f>
        <v>3072</v>
      </c>
      <c r="S2">
        <f>PSB!O19</f>
        <v>3179</v>
      </c>
      <c r="T2">
        <f>PSB!P19</f>
        <v>3296</v>
      </c>
      <c r="U2">
        <f>PSB!Q19</f>
        <v>3417</v>
      </c>
      <c r="V2">
        <f>PSB!R19</f>
        <v>3546</v>
      </c>
      <c r="W2">
        <f>PSB!S19</f>
        <v>3677</v>
      </c>
      <c r="X2">
        <f>PSB!T19</f>
        <v>3816</v>
      </c>
      <c r="Y2">
        <f>PSB!U19</f>
        <v>3900</v>
      </c>
      <c r="Z2">
        <f>PSB!V19</f>
        <v>4025</v>
      </c>
      <c r="AA2">
        <f>PSB!W19</f>
        <v>4110</v>
      </c>
      <c r="AB2">
        <f>PSB!X19</f>
        <v>4165</v>
      </c>
      <c r="AC2">
        <f>PSB!Y19</f>
        <v>4190</v>
      </c>
      <c r="AD2">
        <f>PSB!Z19</f>
        <v>4185</v>
      </c>
      <c r="AE2">
        <f>PSB!AA19</f>
        <v>4145</v>
      </c>
      <c r="AF2">
        <f>PSB!AB19</f>
        <v>4080</v>
      </c>
      <c r="AG2">
        <f>PSB!AC19</f>
        <v>3995</v>
      </c>
      <c r="AH2">
        <f>PSB!AD19</f>
        <v>3890</v>
      </c>
      <c r="AI2">
        <f>PSB!AE19</f>
        <v>3891</v>
      </c>
      <c r="AJ2">
        <f>PSB!AF19</f>
        <v>3705</v>
      </c>
      <c r="AK2">
        <f>PSB!AG19</f>
        <v>3541</v>
      </c>
      <c r="AL2">
        <f>PSB!AH19</f>
        <v>3398</v>
      </c>
      <c r="AM2">
        <f>PSB!AI19</f>
        <v>3277</v>
      </c>
      <c r="AN2">
        <f>PSB!AJ19</f>
        <v>3178</v>
      </c>
      <c r="AO2">
        <f>PSB!AK19</f>
        <v>3102</v>
      </c>
      <c r="AP2">
        <f>PSB!AL19</f>
        <v>3068</v>
      </c>
      <c r="AQ2">
        <f>PSB!AM19</f>
        <v>3070</v>
      </c>
      <c r="AR2">
        <f>PSB!AN19</f>
        <v>3127</v>
      </c>
      <c r="AS2">
        <f>PSB!AO19</f>
        <v>3208</v>
      </c>
      <c r="AT2">
        <f>PSB!AP19</f>
        <v>3371</v>
      </c>
      <c r="AU2">
        <f>PSB!AQ19</f>
        <v>3409</v>
      </c>
      <c r="AV2">
        <f>PSB!AR19</f>
        <v>3554</v>
      </c>
    </row>
    <row r="3" spans="1:48">
      <c r="A3" t="s">
        <v>4</v>
      </c>
      <c r="B3" t="s">
        <v>262</v>
      </c>
      <c r="C3" t="s">
        <v>355</v>
      </c>
      <c r="D3" t="str">
        <f>PSB!A20</f>
        <v>Charcoal production plants</v>
      </c>
      <c r="E3" t="s">
        <v>10</v>
      </c>
      <c r="F3">
        <f>-PSB!B20</f>
        <v>-478</v>
      </c>
      <c r="G3">
        <f>-PSB!C20</f>
        <v>-478</v>
      </c>
      <c r="H3">
        <f>-PSB!D20</f>
        <v>-478</v>
      </c>
      <c r="I3">
        <f>-PSB!E20</f>
        <v>-609</v>
      </c>
      <c r="J3">
        <f>-PSB!F20</f>
        <v>-626</v>
      </c>
      <c r="K3">
        <f>-PSB!G20</f>
        <v>-647</v>
      </c>
      <c r="L3">
        <f>-PSB!H20</f>
        <v>-669</v>
      </c>
      <c r="M3">
        <f>-PSB!I20</f>
        <v>-690</v>
      </c>
      <c r="N3">
        <f>-PSB!J20</f>
        <v>-709</v>
      </c>
      <c r="O3">
        <f>-PSB!K20</f>
        <v>-731</v>
      </c>
      <c r="P3">
        <f>-PSB!L20</f>
        <v>-747</v>
      </c>
      <c r="Q3">
        <f>-PSB!M20</f>
        <v>-769</v>
      </c>
      <c r="R3">
        <f>-PSB!N20</f>
        <v>-788</v>
      </c>
      <c r="S3">
        <f>-PSB!O20</f>
        <v>-872</v>
      </c>
      <c r="T3">
        <f>-PSB!P20</f>
        <v>-922</v>
      </c>
      <c r="U3">
        <f>-PSB!Q20</f>
        <v>-972</v>
      </c>
      <c r="V3">
        <f>-PSB!R20</f>
        <v>-1029</v>
      </c>
      <c r="W3">
        <f>-PSB!S20</f>
        <v>-1084</v>
      </c>
      <c r="X3">
        <f>-PSB!T20</f>
        <v>-1144</v>
      </c>
      <c r="Y3">
        <f>-PSB!U20</f>
        <v>-1149</v>
      </c>
      <c r="Z3">
        <f>-PSB!V20</f>
        <v>-1189</v>
      </c>
      <c r="AA3">
        <f>-PSB!W20</f>
        <v>-1209</v>
      </c>
      <c r="AB3">
        <f>-PSB!X20</f>
        <v>-1219</v>
      </c>
      <c r="AC3">
        <f>-PSB!Y20</f>
        <v>-1219</v>
      </c>
      <c r="AD3">
        <f>-PSB!Z20</f>
        <v>-1209</v>
      </c>
      <c r="AE3">
        <f>-PSB!AA20</f>
        <v>-1179</v>
      </c>
      <c r="AF3">
        <f>-PSB!AB20</f>
        <v>-1144</v>
      </c>
      <c r="AG3">
        <f>-PSB!AC20</f>
        <v>-1109</v>
      </c>
      <c r="AH3">
        <f>-PSB!AD20</f>
        <v>-1074</v>
      </c>
      <c r="AI3">
        <f>-PSB!AE20</f>
        <v>-1094</v>
      </c>
      <c r="AJ3">
        <f>-PSB!AF20</f>
        <v>-1116</v>
      </c>
      <c r="AK3">
        <f>-PSB!AG20</f>
        <v>-1144</v>
      </c>
      <c r="AL3">
        <f>-PSB!AH20</f>
        <v>-1178</v>
      </c>
      <c r="AM3">
        <f>-PSB!AI20</f>
        <v>-1219</v>
      </c>
      <c r="AN3">
        <f>-PSB!AJ20</f>
        <v>-1268</v>
      </c>
      <c r="AO3">
        <f>-PSB!AK20</f>
        <v>-1325</v>
      </c>
      <c r="AP3">
        <f>-PSB!AL20</f>
        <v>-1391</v>
      </c>
      <c r="AQ3">
        <f>-PSB!AM20</f>
        <v>-1474</v>
      </c>
      <c r="AR3">
        <f>-PSB!AN20</f>
        <v>-1577</v>
      </c>
      <c r="AS3">
        <f>-PSB!AO20</f>
        <v>-1687</v>
      </c>
      <c r="AT3">
        <f>-PSB!AP20</f>
        <v>-1805</v>
      </c>
      <c r="AU3">
        <f>-PSB!AQ20</f>
        <v>-1859</v>
      </c>
      <c r="AV3">
        <f>-PSB!AR20</f>
        <v>-1989</v>
      </c>
    </row>
    <row r="4" spans="1:48">
      <c r="A4" t="s">
        <v>4</v>
      </c>
      <c r="B4" t="s">
        <v>245</v>
      </c>
      <c r="C4" t="s">
        <v>354</v>
      </c>
      <c r="D4" t="str">
        <f>PSB!A21</f>
        <v>Residential</v>
      </c>
      <c r="E4" t="s">
        <v>10</v>
      </c>
      <c r="F4">
        <f>PSB!B21</f>
        <v>1464</v>
      </c>
      <c r="G4">
        <f>PSB!C21</f>
        <v>1540</v>
      </c>
      <c r="H4">
        <f>PSB!D21</f>
        <v>1621</v>
      </c>
      <c r="I4">
        <f>PSB!E21</f>
        <v>1605</v>
      </c>
      <c r="J4">
        <f>PSB!F21</f>
        <v>1652</v>
      </c>
      <c r="K4">
        <f>PSB!G21</f>
        <v>1698</v>
      </c>
      <c r="L4">
        <f>PSB!H21</f>
        <v>1741</v>
      </c>
      <c r="M4">
        <f>PSB!I21</f>
        <v>1789</v>
      </c>
      <c r="N4">
        <f>PSB!J21</f>
        <v>1834</v>
      </c>
      <c r="O4">
        <f>PSB!K21</f>
        <v>1882</v>
      </c>
      <c r="P4">
        <f>PSB!L21</f>
        <v>1932</v>
      </c>
      <c r="Q4">
        <f>PSB!M21</f>
        <v>1982</v>
      </c>
      <c r="R4">
        <f>PSB!N21</f>
        <v>2035</v>
      </c>
      <c r="S4">
        <f>PSB!O21</f>
        <v>2061</v>
      </c>
      <c r="T4">
        <f>PSB!P21</f>
        <v>2123</v>
      </c>
      <c r="U4">
        <f>PSB!Q21</f>
        <v>2187</v>
      </c>
      <c r="V4">
        <f>PSB!R21</f>
        <v>2252</v>
      </c>
      <c r="W4">
        <f>PSB!S21</f>
        <v>2321</v>
      </c>
      <c r="X4">
        <f>PSB!T21</f>
        <v>2393</v>
      </c>
      <c r="Y4">
        <f>PSB!U21</f>
        <v>2464</v>
      </c>
      <c r="Z4">
        <f>PSB!V21</f>
        <v>2514</v>
      </c>
      <c r="AA4">
        <f>PSB!W21</f>
        <v>2544</v>
      </c>
      <c r="AB4">
        <f>PSB!X21</f>
        <v>2554</v>
      </c>
      <c r="AC4">
        <f>PSB!Y21</f>
        <v>2544</v>
      </c>
      <c r="AD4">
        <f>PSB!Z21</f>
        <v>2514</v>
      </c>
      <c r="AE4">
        <f>PSB!AA21</f>
        <v>2464</v>
      </c>
      <c r="AF4">
        <f>PSB!AB21</f>
        <v>2394</v>
      </c>
      <c r="AG4">
        <f>PSB!AC21</f>
        <v>2304</v>
      </c>
      <c r="AH4">
        <f>PSB!AD21</f>
        <v>2194</v>
      </c>
      <c r="AI4">
        <f>PSB!AE21</f>
        <v>2022</v>
      </c>
      <c r="AJ4">
        <f>PSB!AF21</f>
        <v>1833</v>
      </c>
      <c r="AK4">
        <f>PSB!AG21</f>
        <v>1709</v>
      </c>
      <c r="AL4">
        <f>PSB!AH21</f>
        <v>1574</v>
      </c>
      <c r="AM4">
        <f>PSB!AI21</f>
        <v>1461</v>
      </c>
      <c r="AN4">
        <f>PSB!AJ21</f>
        <v>1356</v>
      </c>
      <c r="AO4">
        <f>PSB!AK21</f>
        <v>1261</v>
      </c>
      <c r="AP4">
        <f>PSB!AL21</f>
        <v>1190</v>
      </c>
      <c r="AQ4">
        <f>PSB!AM21</f>
        <v>1133</v>
      </c>
      <c r="AR4">
        <f>PSB!AN21</f>
        <v>1100</v>
      </c>
      <c r="AS4">
        <f>PSB!AO21</f>
        <v>1079</v>
      </c>
      <c r="AT4">
        <f>PSB!AP21</f>
        <v>1112</v>
      </c>
      <c r="AU4">
        <f>PSB!AQ21</f>
        <v>1100</v>
      </c>
      <c r="AV4">
        <f>PSB!AR21</f>
        <v>1111</v>
      </c>
    </row>
    <row r="5" spans="1:48">
      <c r="A5" t="s">
        <v>4</v>
      </c>
      <c r="B5" t="s">
        <v>245</v>
      </c>
      <c r="C5" t="s">
        <v>354</v>
      </c>
      <c r="D5" t="str">
        <f>PSB!A22</f>
        <v>Agriculture/forestry</v>
      </c>
      <c r="E5" t="s">
        <v>10</v>
      </c>
      <c r="F5">
        <f>PSB!B22</f>
        <v>0</v>
      </c>
      <c r="G5">
        <f>PSB!C22</f>
        <v>0</v>
      </c>
      <c r="H5">
        <f>PSB!D22</f>
        <v>0</v>
      </c>
      <c r="I5">
        <f>PSB!E22</f>
        <v>0</v>
      </c>
      <c r="J5">
        <f>PSB!F22</f>
        <v>0</v>
      </c>
      <c r="K5">
        <f>PSB!G22</f>
        <v>0</v>
      </c>
      <c r="L5">
        <f>PSB!H22</f>
        <v>0</v>
      </c>
      <c r="M5">
        <f>PSB!I22</f>
        <v>0</v>
      </c>
      <c r="N5">
        <f>PSB!J22</f>
        <v>0</v>
      </c>
      <c r="O5">
        <f>PSB!K22</f>
        <v>0</v>
      </c>
      <c r="P5">
        <f>PSB!L22</f>
        <v>0</v>
      </c>
      <c r="Q5">
        <f>PSB!M22</f>
        <v>0</v>
      </c>
      <c r="R5">
        <f>PSB!N22</f>
        <v>0</v>
      </c>
      <c r="S5">
        <f>PSB!O22</f>
        <v>0</v>
      </c>
      <c r="T5">
        <f>PSB!P22</f>
        <v>0</v>
      </c>
      <c r="U5">
        <f>PSB!Q22</f>
        <v>0</v>
      </c>
      <c r="V5">
        <f>PSB!R22</f>
        <v>0</v>
      </c>
      <c r="W5">
        <f>PSB!S22</f>
        <v>0</v>
      </c>
      <c r="X5">
        <f>PSB!T22</f>
        <v>0</v>
      </c>
      <c r="Y5">
        <f>PSB!U22</f>
        <v>0</v>
      </c>
      <c r="Z5">
        <f>PSB!V22</f>
        <v>0</v>
      </c>
      <c r="AA5">
        <f>PSB!W22</f>
        <v>0</v>
      </c>
      <c r="AB5">
        <f>PSB!X22</f>
        <v>0</v>
      </c>
      <c r="AC5">
        <f>PSB!Y22</f>
        <v>0</v>
      </c>
      <c r="AD5">
        <f>PSB!Z22</f>
        <v>0</v>
      </c>
      <c r="AE5">
        <f>PSB!AA22</f>
        <v>0</v>
      </c>
      <c r="AF5">
        <f>PSB!AB22</f>
        <v>0</v>
      </c>
      <c r="AG5">
        <f>PSB!AC22</f>
        <v>0</v>
      </c>
      <c r="AH5">
        <f>PSB!AD22</f>
        <v>0</v>
      </c>
      <c r="AI5">
        <f>PSB!AE22</f>
        <v>3</v>
      </c>
      <c r="AJ5">
        <f>PSB!AF22</f>
        <v>3</v>
      </c>
      <c r="AK5">
        <f>PSB!AG22</f>
        <v>2</v>
      </c>
      <c r="AL5">
        <f>PSB!AH22</f>
        <v>2</v>
      </c>
      <c r="AM5">
        <f>PSB!AI22</f>
        <v>2</v>
      </c>
      <c r="AN5">
        <f>PSB!AJ22</f>
        <v>2</v>
      </c>
      <c r="AO5">
        <f>PSB!AK22</f>
        <v>2</v>
      </c>
      <c r="AP5">
        <f>PSB!AL22</f>
        <v>2</v>
      </c>
      <c r="AQ5">
        <f>PSB!AM22</f>
        <v>2</v>
      </c>
      <c r="AR5">
        <f>PSB!AN22</f>
        <v>2</v>
      </c>
      <c r="AS5">
        <f>PSB!AO22</f>
        <v>2</v>
      </c>
      <c r="AT5">
        <f>PSB!AP22</f>
        <v>2</v>
      </c>
      <c r="AU5">
        <f>PSB!AQ22</f>
        <v>2</v>
      </c>
      <c r="AV5">
        <f>PSB!AR22</f>
        <v>2</v>
      </c>
    </row>
    <row r="6" spans="1:48">
      <c r="A6" t="s">
        <v>4</v>
      </c>
      <c r="B6" t="s">
        <v>245</v>
      </c>
      <c r="C6" t="s">
        <v>1</v>
      </c>
      <c r="D6" t="str">
        <f>PSB!A23</f>
        <v>Non-specified (industry)</v>
      </c>
      <c r="E6" t="s">
        <v>10</v>
      </c>
      <c r="F6">
        <f>PSB!B23</f>
        <v>146</v>
      </c>
      <c r="G6">
        <f>PSB!C23</f>
        <v>170</v>
      </c>
      <c r="H6">
        <f>PSB!D23</f>
        <v>193</v>
      </c>
      <c r="I6">
        <f>PSB!E23</f>
        <v>199</v>
      </c>
      <c r="J6">
        <f>PSB!F23</f>
        <v>205</v>
      </c>
      <c r="K6">
        <f>PSB!G23</f>
        <v>213</v>
      </c>
      <c r="L6">
        <f>PSB!H23</f>
        <v>225</v>
      </c>
      <c r="M6">
        <f>PSB!I23</f>
        <v>227</v>
      </c>
      <c r="N6">
        <f>PSB!J23</f>
        <v>231</v>
      </c>
      <c r="O6">
        <f>PSB!K23</f>
        <v>239</v>
      </c>
      <c r="P6">
        <f>PSB!L23</f>
        <v>238</v>
      </c>
      <c r="Q6">
        <f>PSB!M23</f>
        <v>241</v>
      </c>
      <c r="R6">
        <f>PSB!N23</f>
        <v>249</v>
      </c>
      <c r="S6">
        <f>PSB!O23</f>
        <v>246</v>
      </c>
      <c r="T6">
        <f>PSB!P23</f>
        <v>251</v>
      </c>
      <c r="U6">
        <f>PSB!Q23</f>
        <v>258</v>
      </c>
      <c r="V6">
        <f>PSB!R23</f>
        <v>265</v>
      </c>
      <c r="W6">
        <f>PSB!S23</f>
        <v>272</v>
      </c>
      <c r="X6">
        <f>PSB!T23</f>
        <v>279</v>
      </c>
      <c r="Y6">
        <f>PSB!U23</f>
        <v>287</v>
      </c>
      <c r="Z6">
        <f>PSB!V23</f>
        <v>322</v>
      </c>
      <c r="AA6">
        <f>PSB!W23</f>
        <v>357</v>
      </c>
      <c r="AB6">
        <f>PSB!X23</f>
        <v>392</v>
      </c>
      <c r="AC6">
        <f>PSB!Y23</f>
        <v>427</v>
      </c>
      <c r="AD6">
        <f>PSB!Z23</f>
        <v>462</v>
      </c>
      <c r="AE6">
        <f>PSB!AA23</f>
        <v>502</v>
      </c>
      <c r="AF6">
        <f>PSB!AB23</f>
        <v>542</v>
      </c>
      <c r="AG6">
        <f>PSB!AC23</f>
        <v>582</v>
      </c>
      <c r="AH6">
        <f>PSB!AD23</f>
        <v>622</v>
      </c>
      <c r="AI6">
        <f>PSB!AE23</f>
        <v>685</v>
      </c>
      <c r="AJ6">
        <f>PSB!AF23</f>
        <v>670</v>
      </c>
      <c r="AK6">
        <f>PSB!AG23</f>
        <v>609</v>
      </c>
      <c r="AL6">
        <f>PSB!AH23</f>
        <v>573</v>
      </c>
      <c r="AM6">
        <f>PSB!AI23</f>
        <v>529</v>
      </c>
      <c r="AN6">
        <f>PSB!AJ23</f>
        <v>491</v>
      </c>
      <c r="AO6">
        <f>PSB!AK23</f>
        <v>457</v>
      </c>
      <c r="AP6">
        <f>PSB!AL23</f>
        <v>431</v>
      </c>
      <c r="AQ6">
        <f>PSB!AM23</f>
        <v>410</v>
      </c>
      <c r="AR6">
        <f>PSB!AN23</f>
        <v>398</v>
      </c>
      <c r="AS6">
        <f>PSB!AO23</f>
        <v>391</v>
      </c>
      <c r="AT6">
        <f>PSB!AP23</f>
        <v>402</v>
      </c>
      <c r="AU6">
        <f>PSB!AQ23</f>
        <v>398</v>
      </c>
      <c r="AV6">
        <f>PSB!AR23</f>
        <v>402</v>
      </c>
    </row>
    <row r="7" spans="1:48">
      <c r="A7" t="s">
        <v>4</v>
      </c>
      <c r="B7" t="s">
        <v>245</v>
      </c>
      <c r="C7" t="s">
        <v>354</v>
      </c>
      <c r="D7" t="str">
        <f>PSB!A24</f>
        <v>Commercial and public services</v>
      </c>
      <c r="E7" t="s">
        <v>10</v>
      </c>
      <c r="F7">
        <f>PSB!B24</f>
        <v>0</v>
      </c>
      <c r="G7">
        <f>PSB!C24</f>
        <v>0</v>
      </c>
      <c r="H7">
        <f>PSB!D24</f>
        <v>0</v>
      </c>
      <c r="I7">
        <f>PSB!E24</f>
        <v>0</v>
      </c>
      <c r="J7">
        <f>PSB!F24</f>
        <v>0</v>
      </c>
      <c r="K7">
        <f>PSB!G24</f>
        <v>0</v>
      </c>
      <c r="L7">
        <f>PSB!H24</f>
        <v>0</v>
      </c>
      <c r="M7">
        <f>PSB!I24</f>
        <v>0</v>
      </c>
      <c r="N7">
        <f>PSB!J24</f>
        <v>0</v>
      </c>
      <c r="O7">
        <f>PSB!K24</f>
        <v>0</v>
      </c>
      <c r="P7">
        <f>PSB!L24</f>
        <v>0</v>
      </c>
      <c r="Q7">
        <f>PSB!M24</f>
        <v>0</v>
      </c>
      <c r="R7">
        <f>PSB!N24</f>
        <v>0</v>
      </c>
      <c r="S7">
        <f>PSB!O24</f>
        <v>0</v>
      </c>
      <c r="T7">
        <f>PSB!P24</f>
        <v>0</v>
      </c>
      <c r="U7">
        <f>PSB!Q24</f>
        <v>0</v>
      </c>
      <c r="V7">
        <f>PSB!R24</f>
        <v>0</v>
      </c>
      <c r="W7">
        <f>PSB!S24</f>
        <v>0</v>
      </c>
      <c r="X7">
        <f>PSB!T24</f>
        <v>0</v>
      </c>
      <c r="Y7">
        <f>PSB!U24</f>
        <v>0</v>
      </c>
      <c r="Z7">
        <f>PSB!V24</f>
        <v>0</v>
      </c>
      <c r="AA7">
        <f>PSB!W24</f>
        <v>0</v>
      </c>
      <c r="AB7">
        <f>PSB!X24</f>
        <v>0</v>
      </c>
      <c r="AC7">
        <f>PSB!Y24</f>
        <v>0</v>
      </c>
      <c r="AD7">
        <f>PSB!Z24</f>
        <v>0</v>
      </c>
      <c r="AE7">
        <f>PSB!AA24</f>
        <v>0</v>
      </c>
      <c r="AF7">
        <f>PSB!AB24</f>
        <v>0</v>
      </c>
      <c r="AG7">
        <f>PSB!AC24</f>
        <v>0</v>
      </c>
      <c r="AH7">
        <f>PSB!AD24</f>
        <v>0</v>
      </c>
      <c r="AI7">
        <f>PSB!AE24</f>
        <v>87</v>
      </c>
      <c r="AJ7">
        <f>PSB!AF24</f>
        <v>83</v>
      </c>
      <c r="AK7">
        <f>PSB!AG24</f>
        <v>77</v>
      </c>
      <c r="AL7">
        <f>PSB!AH24</f>
        <v>71</v>
      </c>
      <c r="AM7">
        <f>PSB!AI24</f>
        <v>66</v>
      </c>
      <c r="AN7">
        <f>PSB!AJ24</f>
        <v>61</v>
      </c>
      <c r="AO7">
        <f>PSB!AK24</f>
        <v>57</v>
      </c>
      <c r="AP7">
        <f>PSB!AL24</f>
        <v>54</v>
      </c>
      <c r="AQ7">
        <f>PSB!AM24</f>
        <v>51</v>
      </c>
      <c r="AR7">
        <f>PSB!AN24</f>
        <v>50</v>
      </c>
      <c r="AS7">
        <f>PSB!AO24</f>
        <v>49</v>
      </c>
      <c r="AT7">
        <f>PSB!AP24</f>
        <v>50</v>
      </c>
      <c r="AU7">
        <f>PSB!AQ24</f>
        <v>50</v>
      </c>
      <c r="AV7">
        <f>PSB!AR24</f>
        <v>50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W238"/>
  <sheetViews>
    <sheetView workbookViewId="0">
      <pane xSplit="7" ySplit="1" topLeftCell="H2" activePane="bottomRight" state="frozen"/>
      <selection pane="topRight" activeCell="H1" sqref="H1"/>
      <selection pane="bottomLeft" activeCell="A2" sqref="A2"/>
      <selection pane="bottomRight" activeCell="D74" sqref="D74:D76"/>
    </sheetView>
  </sheetViews>
  <sheetFormatPr baseColWidth="10" defaultRowHeight="16"/>
  <cols>
    <col min="1" max="1" width="10.83203125" style="1" customWidth="1"/>
    <col min="2" max="2" width="26.6640625" style="1" customWidth="1"/>
    <col min="3" max="3" width="30" style="1" customWidth="1"/>
    <col min="4" max="4" width="24.5" style="1" bestFit="1" customWidth="1"/>
    <col min="5" max="5" width="29" style="1" bestFit="1" customWidth="1"/>
    <col min="6" max="6" width="19" style="1" bestFit="1" customWidth="1"/>
    <col min="7" max="16384" width="10.83203125" style="1"/>
  </cols>
  <sheetData>
    <row r="1" spans="1:49">
      <c r="A1" s="1" t="s">
        <v>0</v>
      </c>
      <c r="B1" s="1" t="s">
        <v>1</v>
      </c>
      <c r="C1" s="1" t="s">
        <v>2</v>
      </c>
      <c r="D1" s="1" t="s">
        <v>50</v>
      </c>
      <c r="E1" s="1" t="s">
        <v>257</v>
      </c>
      <c r="F1" s="1" t="s">
        <v>3</v>
      </c>
      <c r="G1" s="1">
        <v>1971</v>
      </c>
      <c r="H1" s="1">
        <v>1972</v>
      </c>
      <c r="I1" s="1">
        <v>1973</v>
      </c>
      <c r="J1" s="1">
        <v>1974</v>
      </c>
      <c r="K1" s="1">
        <v>1975</v>
      </c>
      <c r="L1" s="1">
        <v>1976</v>
      </c>
      <c r="M1" s="1">
        <v>1977</v>
      </c>
      <c r="N1" s="1">
        <v>1978</v>
      </c>
      <c r="O1" s="1">
        <v>1979</v>
      </c>
      <c r="P1" s="1">
        <v>1980</v>
      </c>
      <c r="Q1" s="1">
        <v>1981</v>
      </c>
      <c r="R1" s="1">
        <v>1982</v>
      </c>
      <c r="S1" s="1">
        <v>1983</v>
      </c>
      <c r="T1" s="1">
        <v>1984</v>
      </c>
      <c r="U1" s="1">
        <v>1985</v>
      </c>
      <c r="V1" s="1">
        <v>1986</v>
      </c>
      <c r="W1" s="1">
        <v>1987</v>
      </c>
      <c r="X1" s="1">
        <v>1988</v>
      </c>
      <c r="Y1" s="1">
        <v>1989</v>
      </c>
      <c r="Z1" s="1">
        <v>1990</v>
      </c>
      <c r="AA1" s="1">
        <v>1991</v>
      </c>
      <c r="AB1" s="1">
        <v>1992</v>
      </c>
      <c r="AC1" s="1">
        <v>1993</v>
      </c>
      <c r="AD1" s="1">
        <v>1994</v>
      </c>
      <c r="AE1" s="1">
        <v>1995</v>
      </c>
      <c r="AF1" s="1">
        <v>1996</v>
      </c>
      <c r="AG1" s="1">
        <v>1997</v>
      </c>
      <c r="AH1" s="1">
        <v>1998</v>
      </c>
      <c r="AI1" s="1">
        <v>1999</v>
      </c>
      <c r="AJ1" s="1">
        <v>2000</v>
      </c>
      <c r="AK1" s="1">
        <v>2001</v>
      </c>
      <c r="AL1" s="1">
        <v>2002</v>
      </c>
      <c r="AM1" s="1">
        <v>2003</v>
      </c>
      <c r="AN1" s="1">
        <v>2004</v>
      </c>
      <c r="AO1" s="1">
        <v>2005</v>
      </c>
      <c r="AP1" s="1">
        <v>2006</v>
      </c>
      <c r="AQ1" s="1">
        <v>2007</v>
      </c>
      <c r="AR1" s="1">
        <v>2008</v>
      </c>
      <c r="AS1" s="1">
        <v>2009</v>
      </c>
      <c r="AT1" s="1">
        <v>2010</v>
      </c>
      <c r="AU1" s="1">
        <v>2011</v>
      </c>
      <c r="AV1" s="1">
        <v>2012</v>
      </c>
      <c r="AW1" s="1">
        <v>2013</v>
      </c>
    </row>
    <row r="2" spans="1:49">
      <c r="A2" s="2" t="s">
        <v>4</v>
      </c>
      <c r="B2" s="2" t="s">
        <v>5</v>
      </c>
      <c r="C2" s="2" t="s">
        <v>6</v>
      </c>
      <c r="D2" s="2"/>
      <c r="E2" s="2"/>
      <c r="F2" s="2" t="s">
        <v>7</v>
      </c>
      <c r="G2" s="2">
        <v>2</v>
      </c>
      <c r="H2" s="2">
        <v>3</v>
      </c>
      <c r="I2" s="2">
        <v>3</v>
      </c>
      <c r="J2" s="2">
        <v>0</v>
      </c>
      <c r="K2" s="2">
        <v>0</v>
      </c>
      <c r="L2" s="2">
        <v>0</v>
      </c>
      <c r="M2" s="2">
        <v>0</v>
      </c>
      <c r="N2" s="2">
        <v>0</v>
      </c>
      <c r="O2" s="2">
        <v>0</v>
      </c>
      <c r="P2" s="2">
        <v>0</v>
      </c>
      <c r="Q2" s="2">
        <v>0</v>
      </c>
      <c r="R2" s="2">
        <v>0</v>
      </c>
      <c r="S2" s="2">
        <v>0</v>
      </c>
      <c r="T2" s="2">
        <v>0</v>
      </c>
      <c r="U2" s="2">
        <v>0</v>
      </c>
      <c r="V2" s="2">
        <v>0</v>
      </c>
      <c r="W2" s="2">
        <v>0</v>
      </c>
      <c r="X2" s="2">
        <v>0</v>
      </c>
      <c r="Y2" s="2">
        <v>0</v>
      </c>
      <c r="Z2" s="2">
        <v>0</v>
      </c>
      <c r="AA2" s="2">
        <v>0</v>
      </c>
      <c r="AB2" s="2">
        <v>0</v>
      </c>
      <c r="AC2" s="2">
        <v>0</v>
      </c>
      <c r="AD2" s="2">
        <v>0</v>
      </c>
      <c r="AE2" s="2">
        <v>0</v>
      </c>
      <c r="AF2" s="2">
        <v>0</v>
      </c>
      <c r="AG2" s="2">
        <v>0</v>
      </c>
      <c r="AH2" s="2">
        <v>0</v>
      </c>
      <c r="AI2" s="2">
        <v>0</v>
      </c>
      <c r="AJ2" s="2">
        <v>0</v>
      </c>
      <c r="AK2" s="2">
        <v>0</v>
      </c>
      <c r="AL2" s="2">
        <v>0</v>
      </c>
      <c r="AM2" s="2">
        <v>0</v>
      </c>
      <c r="AN2" s="2">
        <v>0</v>
      </c>
      <c r="AO2" s="2">
        <v>0</v>
      </c>
      <c r="AP2" s="2">
        <v>0</v>
      </c>
      <c r="AQ2" s="2">
        <v>0</v>
      </c>
      <c r="AR2" s="2">
        <v>0</v>
      </c>
      <c r="AS2" s="2">
        <v>0</v>
      </c>
      <c r="AT2" s="2">
        <v>0</v>
      </c>
      <c r="AU2" s="2">
        <v>0</v>
      </c>
      <c r="AV2" s="2">
        <v>0</v>
      </c>
      <c r="AW2" s="2">
        <v>0</v>
      </c>
    </row>
    <row r="3" spans="1:49">
      <c r="A3" s="2" t="s">
        <v>4</v>
      </c>
      <c r="B3" s="2" t="s">
        <v>5</v>
      </c>
      <c r="C3" s="2" t="s">
        <v>6</v>
      </c>
      <c r="D3" s="2"/>
      <c r="E3" s="2"/>
      <c r="F3" s="2" t="s">
        <v>8</v>
      </c>
      <c r="G3" s="2">
        <v>7.7972709551656896E-4</v>
      </c>
      <c r="H3" s="2">
        <v>1.10253583241455E-3</v>
      </c>
      <c r="I3" s="2">
        <v>1.03626943005181E-3</v>
      </c>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c r="AW3" s="2"/>
    </row>
    <row r="4" spans="1:49" s="15" customFormat="1">
      <c r="A4" s="15" t="s">
        <v>4</v>
      </c>
      <c r="B4" s="15" t="s">
        <v>5</v>
      </c>
      <c r="C4" s="15" t="s">
        <v>6</v>
      </c>
      <c r="D4" s="15" t="s">
        <v>38</v>
      </c>
      <c r="E4" s="15" t="s">
        <v>324</v>
      </c>
      <c r="F4" s="15" t="s">
        <v>51</v>
      </c>
      <c r="G4" s="15">
        <v>0.75</v>
      </c>
      <c r="H4" s="15">
        <v>0.75</v>
      </c>
      <c r="I4" s="15">
        <v>0.75</v>
      </c>
      <c r="J4" s="15">
        <v>0.75</v>
      </c>
      <c r="K4" s="15">
        <v>0.75</v>
      </c>
      <c r="L4" s="15">
        <v>0.75</v>
      </c>
      <c r="M4" s="15">
        <v>0.75</v>
      </c>
      <c r="N4" s="15">
        <v>0.75</v>
      </c>
      <c r="O4" s="15">
        <v>0.75</v>
      </c>
      <c r="P4" s="15">
        <v>0.75</v>
      </c>
      <c r="Q4" s="15">
        <v>0.75</v>
      </c>
      <c r="R4" s="15">
        <v>0.75</v>
      </c>
      <c r="S4" s="15">
        <v>0.75</v>
      </c>
      <c r="T4" s="15">
        <v>0.75</v>
      </c>
      <c r="U4" s="15">
        <v>0.75</v>
      </c>
      <c r="V4" s="15">
        <v>0.75</v>
      </c>
      <c r="W4" s="15">
        <v>0.75</v>
      </c>
      <c r="X4" s="15">
        <v>0.75</v>
      </c>
      <c r="Y4" s="15">
        <v>0.75</v>
      </c>
      <c r="Z4" s="15">
        <v>0.75</v>
      </c>
      <c r="AA4" s="15">
        <v>0.75</v>
      </c>
      <c r="AB4" s="15">
        <v>0.75</v>
      </c>
      <c r="AC4" s="15">
        <v>0.75</v>
      </c>
      <c r="AD4" s="15">
        <v>0.75</v>
      </c>
      <c r="AE4" s="15">
        <v>0.75</v>
      </c>
      <c r="AF4" s="15">
        <v>0.75</v>
      </c>
      <c r="AG4" s="15">
        <v>0.75</v>
      </c>
      <c r="AH4" s="15">
        <v>0.75</v>
      </c>
      <c r="AI4" s="15">
        <v>0.75</v>
      </c>
      <c r="AJ4" s="15">
        <v>0.75</v>
      </c>
      <c r="AK4" s="15">
        <v>0.75</v>
      </c>
      <c r="AL4" s="15">
        <v>0.75</v>
      </c>
      <c r="AM4" s="15">
        <v>0.75</v>
      </c>
      <c r="AN4" s="15">
        <v>0.75</v>
      </c>
      <c r="AO4" s="15">
        <v>0.75</v>
      </c>
      <c r="AP4" s="15">
        <v>0.75</v>
      </c>
      <c r="AQ4" s="15">
        <v>0.75</v>
      </c>
      <c r="AR4" s="15">
        <v>0.75</v>
      </c>
      <c r="AS4" s="15">
        <v>0.75</v>
      </c>
      <c r="AT4" s="15">
        <v>0.75</v>
      </c>
      <c r="AU4" s="15">
        <v>0.75</v>
      </c>
      <c r="AV4" s="15">
        <v>0.75</v>
      </c>
      <c r="AW4" s="15">
        <v>0.75</v>
      </c>
    </row>
    <row r="5" spans="1:49" s="15" customFormat="1">
      <c r="A5" s="15" t="s">
        <v>4</v>
      </c>
      <c r="B5" s="15" t="s">
        <v>5</v>
      </c>
      <c r="C5" s="15" t="s">
        <v>6</v>
      </c>
      <c r="D5" s="15" t="s">
        <v>38</v>
      </c>
      <c r="E5" s="15" t="s">
        <v>324</v>
      </c>
      <c r="F5" s="15" t="s">
        <v>256</v>
      </c>
      <c r="G5" s="16">
        <f>'PB Efficiencies'!B23</f>
        <v>0.70333299999999999</v>
      </c>
      <c r="H5" s="16">
        <f>'PB Efficiencies'!C23</f>
        <v>0.70666600000000002</v>
      </c>
      <c r="I5" s="16">
        <f>'PB Efficiencies'!D23</f>
        <v>0.70999900000000005</v>
      </c>
      <c r="J5" s="16">
        <f>'PB Efficiencies'!E23</f>
        <v>0.71333199999999997</v>
      </c>
      <c r="K5" s="16">
        <f>'PB Efficiencies'!F23</f>
        <v>0.716665</v>
      </c>
      <c r="L5" s="16">
        <f>'PB Efficiencies'!G23</f>
        <v>0.71999800000000003</v>
      </c>
      <c r="M5" s="16">
        <f>'PB Efficiencies'!H23</f>
        <v>0.72333099999999995</v>
      </c>
      <c r="N5" s="16">
        <f>'PB Efficiencies'!I23</f>
        <v>0.72666399999999998</v>
      </c>
      <c r="O5" s="16">
        <f>'PB Efficiencies'!J23</f>
        <v>0.72999700000000001</v>
      </c>
      <c r="P5" s="16">
        <f>'PB Efficiencies'!K23</f>
        <v>0.73333000000000004</v>
      </c>
      <c r="Q5" s="16">
        <f>'PB Efficiencies'!L23</f>
        <v>0.73666299999999996</v>
      </c>
      <c r="R5" s="16">
        <f>'PB Efficiencies'!M23</f>
        <v>0.73999599999999999</v>
      </c>
      <c r="S5" s="16">
        <f>'PB Efficiencies'!N23</f>
        <v>0.74332900000000002</v>
      </c>
      <c r="T5" s="16">
        <f>'PB Efficiencies'!O23</f>
        <v>0.74666200000000005</v>
      </c>
      <c r="U5" s="16">
        <f>'PB Efficiencies'!P23</f>
        <v>0.74999499999999997</v>
      </c>
      <c r="V5" s="16">
        <f>'PB Efficiencies'!Q23</f>
        <v>0.753328</v>
      </c>
      <c r="W5" s="16">
        <f>'PB Efficiencies'!R23</f>
        <v>0.75666100000000003</v>
      </c>
      <c r="X5" s="16">
        <f>'PB Efficiencies'!S23</f>
        <v>0.75999400000000095</v>
      </c>
      <c r="Y5" s="16">
        <f>'PB Efficiencies'!T23</f>
        <v>0.76332700000000098</v>
      </c>
      <c r="Z5" s="16">
        <f>'PB Efficiencies'!U23</f>
        <v>0.76666000000000101</v>
      </c>
      <c r="AA5" s="16">
        <f>'PB Efficiencies'!V23</f>
        <v>0.76999300000000104</v>
      </c>
      <c r="AB5" s="16">
        <f>'PB Efficiencies'!W23</f>
        <v>0.77332600000000096</v>
      </c>
      <c r="AC5" s="16">
        <f>'PB Efficiencies'!X23</f>
        <v>0.77665900000000099</v>
      </c>
      <c r="AD5" s="16">
        <f>'PB Efficiencies'!Y23</f>
        <v>0.77999200000000102</v>
      </c>
      <c r="AE5" s="16">
        <f>'PB Efficiencies'!Z23</f>
        <v>0.78332500000000105</v>
      </c>
      <c r="AF5" s="16">
        <f>'PB Efficiencies'!AA23</f>
        <v>0.78665800000000097</v>
      </c>
      <c r="AG5" s="16">
        <f>'PB Efficiencies'!AB23</f>
        <v>0.789991000000001</v>
      </c>
      <c r="AH5" s="16">
        <f>'PB Efficiencies'!AC23</f>
        <v>0.79332400000000103</v>
      </c>
      <c r="AI5" s="16">
        <f>'PB Efficiencies'!AD23</f>
        <v>0.79665700000000095</v>
      </c>
      <c r="AJ5" s="16">
        <f>'PB Efficiencies'!AE23</f>
        <v>0.79999000000000098</v>
      </c>
      <c r="AK5" s="16">
        <f>'PB Efficiencies'!AF23</f>
        <v>0.80332300000000101</v>
      </c>
      <c r="AL5" s="16">
        <f>'PB Efficiencies'!AG23</f>
        <v>0.80665600000000104</v>
      </c>
      <c r="AM5" s="16">
        <f>'PB Efficiencies'!AH23</f>
        <v>0.80998900000000096</v>
      </c>
      <c r="AN5" s="16">
        <f>'PB Efficiencies'!AI23</f>
        <v>0.81332200000000099</v>
      </c>
      <c r="AO5" s="16">
        <f>'PB Efficiencies'!AJ23</f>
        <v>0.81665500000000102</v>
      </c>
      <c r="AP5" s="16">
        <f>'PB Efficiencies'!AK23</f>
        <v>0.81998800000000105</v>
      </c>
      <c r="AQ5" s="16">
        <f>'PB Efficiencies'!AL23</f>
        <v>0.82332100000000097</v>
      </c>
      <c r="AR5" s="16">
        <f>'PB Efficiencies'!AM23</f>
        <v>0.826654000000001</v>
      </c>
      <c r="AS5" s="16">
        <f>'PB Efficiencies'!AN23</f>
        <v>0.82998700000000103</v>
      </c>
      <c r="AT5" s="16">
        <f>'PB Efficiencies'!AO23</f>
        <v>0.83332000000000095</v>
      </c>
      <c r="AU5" s="16">
        <f>'PB Efficiencies'!AP23</f>
        <v>0.83665300000000098</v>
      </c>
      <c r="AV5" s="16">
        <f>'PB Efficiencies'!AQ23</f>
        <v>0.83998600000000101</v>
      </c>
      <c r="AW5" s="16">
        <f>'PB Efficiencies'!AR23</f>
        <v>0.84331900000000104</v>
      </c>
    </row>
    <row r="6" spans="1:49" s="15" customFormat="1">
      <c r="A6" s="15" t="s">
        <v>4</v>
      </c>
      <c r="B6" s="15" t="s">
        <v>5</v>
      </c>
      <c r="C6" s="15" t="s">
        <v>6</v>
      </c>
      <c r="D6" s="15" t="s">
        <v>38</v>
      </c>
      <c r="E6" s="15" t="s">
        <v>324</v>
      </c>
      <c r="F6" s="15" t="s">
        <v>318</v>
      </c>
      <c r="G6" s="15">
        <v>1</v>
      </c>
      <c r="H6" s="15">
        <v>1</v>
      </c>
      <c r="I6" s="15">
        <v>1</v>
      </c>
      <c r="J6" s="15">
        <v>1</v>
      </c>
      <c r="K6" s="15">
        <v>1</v>
      </c>
      <c r="L6" s="15">
        <v>1</v>
      </c>
      <c r="M6" s="15">
        <v>1</v>
      </c>
      <c r="N6" s="15">
        <v>1</v>
      </c>
      <c r="O6" s="15">
        <v>1</v>
      </c>
      <c r="P6" s="15">
        <v>1</v>
      </c>
      <c r="Q6" s="15">
        <v>1</v>
      </c>
      <c r="R6" s="15">
        <v>1</v>
      </c>
      <c r="S6" s="15">
        <v>1</v>
      </c>
      <c r="T6" s="15">
        <v>1</v>
      </c>
      <c r="U6" s="15">
        <v>1</v>
      </c>
      <c r="V6" s="15">
        <v>1</v>
      </c>
      <c r="W6" s="15">
        <v>1</v>
      </c>
      <c r="X6" s="15">
        <v>1</v>
      </c>
      <c r="Y6" s="15">
        <v>1</v>
      </c>
      <c r="Z6" s="15">
        <v>1</v>
      </c>
      <c r="AA6" s="15">
        <v>1</v>
      </c>
      <c r="AB6" s="15">
        <v>1</v>
      </c>
      <c r="AC6" s="15">
        <v>1</v>
      </c>
      <c r="AD6" s="15">
        <v>1</v>
      </c>
      <c r="AE6" s="15">
        <v>1</v>
      </c>
      <c r="AF6" s="15">
        <v>1</v>
      </c>
      <c r="AG6" s="15">
        <v>1</v>
      </c>
      <c r="AH6" s="15">
        <v>1</v>
      </c>
      <c r="AI6" s="15">
        <v>1</v>
      </c>
      <c r="AJ6" s="15">
        <v>1</v>
      </c>
      <c r="AK6" s="15">
        <v>1</v>
      </c>
      <c r="AL6" s="15">
        <v>1</v>
      </c>
      <c r="AM6" s="15">
        <v>1</v>
      </c>
      <c r="AN6" s="15">
        <v>1</v>
      </c>
      <c r="AO6" s="15">
        <v>1</v>
      </c>
      <c r="AP6" s="15">
        <v>1</v>
      </c>
      <c r="AQ6" s="15">
        <v>1</v>
      </c>
      <c r="AR6" s="15">
        <v>1</v>
      </c>
      <c r="AS6" s="15">
        <v>1</v>
      </c>
      <c r="AT6" s="15">
        <v>1</v>
      </c>
      <c r="AU6" s="15">
        <v>1</v>
      </c>
      <c r="AV6" s="15">
        <v>1</v>
      </c>
      <c r="AW6" s="15">
        <v>1</v>
      </c>
    </row>
    <row r="7" spans="1:49" s="15" customFormat="1">
      <c r="A7" s="15" t="s">
        <v>4</v>
      </c>
      <c r="B7" s="15" t="s">
        <v>5</v>
      </c>
      <c r="C7" s="15" t="s">
        <v>6</v>
      </c>
      <c r="D7" s="15" t="s">
        <v>358</v>
      </c>
      <c r="E7" s="15" t="s">
        <v>325</v>
      </c>
      <c r="F7" s="15" t="s">
        <v>51</v>
      </c>
      <c r="G7" s="15">
        <v>0.1</v>
      </c>
      <c r="H7" s="15">
        <v>0.1</v>
      </c>
      <c r="I7" s="15">
        <v>0.1</v>
      </c>
      <c r="J7" s="15">
        <v>0.1</v>
      </c>
      <c r="K7" s="15">
        <v>0.1</v>
      </c>
      <c r="L7" s="15">
        <v>0.1</v>
      </c>
      <c r="M7" s="15">
        <v>0.1</v>
      </c>
      <c r="N7" s="15">
        <v>0.1</v>
      </c>
      <c r="O7" s="15">
        <v>0.1</v>
      </c>
      <c r="P7" s="15">
        <v>0.1</v>
      </c>
      <c r="Q7" s="15">
        <v>0.1</v>
      </c>
      <c r="R7" s="15">
        <v>0.1</v>
      </c>
      <c r="S7" s="15">
        <v>0.1</v>
      </c>
      <c r="T7" s="15">
        <v>0.1</v>
      </c>
      <c r="U7" s="15">
        <v>0.1</v>
      </c>
      <c r="V7" s="15">
        <v>0.1</v>
      </c>
      <c r="W7" s="15">
        <v>0.1</v>
      </c>
      <c r="X7" s="15">
        <v>0.1</v>
      </c>
      <c r="Y7" s="15">
        <v>0.1</v>
      </c>
      <c r="Z7" s="15">
        <v>0.1</v>
      </c>
      <c r="AA7" s="15">
        <v>0.1</v>
      </c>
      <c r="AB7" s="15">
        <v>0.1</v>
      </c>
      <c r="AC7" s="15">
        <v>0.1</v>
      </c>
      <c r="AD7" s="15">
        <v>0.1</v>
      </c>
      <c r="AE7" s="15">
        <v>0.1</v>
      </c>
      <c r="AF7" s="15">
        <v>0.1</v>
      </c>
      <c r="AG7" s="15">
        <v>0.1</v>
      </c>
      <c r="AH7" s="15">
        <v>0.1</v>
      </c>
      <c r="AI7" s="15">
        <v>0.1</v>
      </c>
      <c r="AJ7" s="15">
        <v>0.1</v>
      </c>
      <c r="AK7" s="15">
        <v>0.1</v>
      </c>
      <c r="AL7" s="15">
        <v>0.1</v>
      </c>
      <c r="AM7" s="15">
        <v>0.1</v>
      </c>
      <c r="AN7" s="15">
        <v>0.1</v>
      </c>
      <c r="AO7" s="15">
        <v>0.1</v>
      </c>
      <c r="AP7" s="15">
        <v>0.1</v>
      </c>
      <c r="AQ7" s="15">
        <v>0.1</v>
      </c>
      <c r="AR7" s="15">
        <v>0.1</v>
      </c>
      <c r="AS7" s="15">
        <v>0.1</v>
      </c>
      <c r="AT7" s="15">
        <v>0.1</v>
      </c>
      <c r="AU7" s="15">
        <v>0.1</v>
      </c>
      <c r="AV7" s="15">
        <v>0.1</v>
      </c>
      <c r="AW7" s="15">
        <v>0.1</v>
      </c>
    </row>
    <row r="8" spans="1:49" s="15" customFormat="1">
      <c r="A8" s="15" t="s">
        <v>4</v>
      </c>
      <c r="B8" s="15" t="s">
        <v>5</v>
      </c>
      <c r="C8" s="15" t="s">
        <v>6</v>
      </c>
      <c r="D8" s="15" t="s">
        <v>358</v>
      </c>
      <c r="E8" s="15" t="s">
        <v>325</v>
      </c>
      <c r="F8" s="15" t="s">
        <v>256</v>
      </c>
      <c r="G8" s="16">
        <f>'PB Efficiencies'!B30</f>
        <v>0.80200000000000005</v>
      </c>
      <c r="H8" s="16">
        <f>'PB Efficiencies'!C30</f>
        <v>0.80400000000000005</v>
      </c>
      <c r="I8" s="16">
        <f>'PB Efficiencies'!D30</f>
        <v>0.80600000000000005</v>
      </c>
      <c r="J8" s="16">
        <f>'PB Efficiencies'!E30</f>
        <v>0.80800000000000005</v>
      </c>
      <c r="K8" s="16">
        <f>'PB Efficiencies'!F30</f>
        <v>0.81</v>
      </c>
      <c r="L8" s="16">
        <f>'PB Efficiencies'!G30</f>
        <v>0.81200000000000006</v>
      </c>
      <c r="M8" s="16">
        <f>'PB Efficiencies'!H30</f>
        <v>0.81399999999999995</v>
      </c>
      <c r="N8" s="16">
        <f>'PB Efficiencies'!I30</f>
        <v>0.81599999999999995</v>
      </c>
      <c r="O8" s="16">
        <f>'PB Efficiencies'!J30</f>
        <v>0.81799999999999995</v>
      </c>
      <c r="P8" s="16">
        <f>'PB Efficiencies'!K30</f>
        <v>0.82</v>
      </c>
      <c r="Q8" s="16">
        <f>'PB Efficiencies'!L30</f>
        <v>0.82199999999999995</v>
      </c>
      <c r="R8" s="16">
        <f>'PB Efficiencies'!M30</f>
        <v>0.82399999999999995</v>
      </c>
      <c r="S8" s="16">
        <f>'PB Efficiencies'!N30</f>
        <v>0.82599999999999996</v>
      </c>
      <c r="T8" s="16">
        <f>'PB Efficiencies'!O30</f>
        <v>0.82799999999999996</v>
      </c>
      <c r="U8" s="16">
        <f>'PB Efficiencies'!P30</f>
        <v>0.83</v>
      </c>
      <c r="V8" s="16">
        <f>'PB Efficiencies'!Q30</f>
        <v>0.83199999999999996</v>
      </c>
      <c r="W8" s="16">
        <f>'PB Efficiencies'!R30</f>
        <v>0.83399999999999996</v>
      </c>
      <c r="X8" s="16">
        <f>'PB Efficiencies'!S30</f>
        <v>0.83599999999999997</v>
      </c>
      <c r="Y8" s="16">
        <f>'PB Efficiencies'!T30</f>
        <v>0.83799999999999997</v>
      </c>
      <c r="Z8" s="16">
        <f>'PB Efficiencies'!U30</f>
        <v>0.84</v>
      </c>
      <c r="AA8" s="16">
        <f>'PB Efficiencies'!V30</f>
        <v>0.84199999999999997</v>
      </c>
      <c r="AB8" s="16">
        <f>'PB Efficiencies'!W30</f>
        <v>0.84399999999999997</v>
      </c>
      <c r="AC8" s="16">
        <f>'PB Efficiencies'!X30</f>
        <v>0.84599999999999997</v>
      </c>
      <c r="AD8" s="16">
        <f>'PB Efficiencies'!Y30</f>
        <v>0.84799999999999998</v>
      </c>
      <c r="AE8" s="16">
        <f>'PB Efficiencies'!Z30</f>
        <v>0.85</v>
      </c>
      <c r="AF8" s="16">
        <f>'PB Efficiencies'!AA30</f>
        <v>0.85199999999999998</v>
      </c>
      <c r="AG8" s="16">
        <f>'PB Efficiencies'!AB30</f>
        <v>0.85399999999999998</v>
      </c>
      <c r="AH8" s="16">
        <f>'PB Efficiencies'!AC30</f>
        <v>0.85599999999999998</v>
      </c>
      <c r="AI8" s="16">
        <f>'PB Efficiencies'!AD30</f>
        <v>0.85799999999999998</v>
      </c>
      <c r="AJ8" s="16">
        <f>'PB Efficiencies'!AE30</f>
        <v>0.86</v>
      </c>
      <c r="AK8" s="16">
        <f>'PB Efficiencies'!AF30</f>
        <v>0.86199999999999999</v>
      </c>
      <c r="AL8" s="16">
        <f>'PB Efficiencies'!AG30</f>
        <v>0.86399999999999999</v>
      </c>
      <c r="AM8" s="16">
        <f>'PB Efficiencies'!AH30</f>
        <v>0.86599999999999999</v>
      </c>
      <c r="AN8" s="16">
        <f>'PB Efficiencies'!AI30</f>
        <v>0.86799999999999999</v>
      </c>
      <c r="AO8" s="16">
        <f>'PB Efficiencies'!AJ30</f>
        <v>0.87</v>
      </c>
      <c r="AP8" s="16">
        <f>'PB Efficiencies'!AK30</f>
        <v>0.872</v>
      </c>
      <c r="AQ8" s="16">
        <f>'PB Efficiencies'!AL30</f>
        <v>0.874</v>
      </c>
      <c r="AR8" s="16">
        <f>'PB Efficiencies'!AM30</f>
        <v>0.876</v>
      </c>
      <c r="AS8" s="16">
        <f>'PB Efficiencies'!AN30</f>
        <v>0.878</v>
      </c>
      <c r="AT8" s="16">
        <f>'PB Efficiencies'!AO30</f>
        <v>0.88</v>
      </c>
      <c r="AU8" s="16">
        <f>'PB Efficiencies'!AP30</f>
        <v>0.88200000000000001</v>
      </c>
      <c r="AV8" s="16">
        <f>'PB Efficiencies'!AQ30</f>
        <v>0.88400000000000001</v>
      </c>
      <c r="AW8" s="16">
        <f>'PB Efficiencies'!AR30</f>
        <v>0.88600000000000001</v>
      </c>
    </row>
    <row r="9" spans="1:49" s="15" customFormat="1">
      <c r="A9" s="15" t="s">
        <v>4</v>
      </c>
      <c r="B9" s="15" t="s">
        <v>5</v>
      </c>
      <c r="C9" s="15" t="s">
        <v>6</v>
      </c>
      <c r="D9" s="15" t="s">
        <v>358</v>
      </c>
      <c r="E9" s="15" t="s">
        <v>325</v>
      </c>
      <c r="F9" s="15" t="s">
        <v>318</v>
      </c>
      <c r="G9" s="15">
        <f t="shared" ref="G9:AW9" si="0">phi_MTH.100.C</f>
        <v>0.20099155835454907</v>
      </c>
      <c r="H9" s="15">
        <f t="shared" si="0"/>
        <v>0.20099155835454907</v>
      </c>
      <c r="I9" s="15">
        <f t="shared" si="0"/>
        <v>0.20099155835454907</v>
      </c>
      <c r="J9" s="15">
        <f t="shared" si="0"/>
        <v>0.20099155835454907</v>
      </c>
      <c r="K9" s="15">
        <f t="shared" si="0"/>
        <v>0.20099155835454907</v>
      </c>
      <c r="L9" s="15">
        <f t="shared" si="0"/>
        <v>0.20099155835454907</v>
      </c>
      <c r="M9" s="15">
        <f t="shared" si="0"/>
        <v>0.20099155835454907</v>
      </c>
      <c r="N9" s="15">
        <f t="shared" si="0"/>
        <v>0.20099155835454907</v>
      </c>
      <c r="O9" s="15">
        <f t="shared" si="0"/>
        <v>0.20099155835454907</v>
      </c>
      <c r="P9" s="15">
        <f t="shared" si="0"/>
        <v>0.20099155835454907</v>
      </c>
      <c r="Q9" s="15">
        <f t="shared" si="0"/>
        <v>0.20099155835454907</v>
      </c>
      <c r="R9" s="15">
        <f t="shared" si="0"/>
        <v>0.20099155835454907</v>
      </c>
      <c r="S9" s="15">
        <f t="shared" si="0"/>
        <v>0.20099155835454907</v>
      </c>
      <c r="T9" s="15">
        <f t="shared" si="0"/>
        <v>0.20099155835454907</v>
      </c>
      <c r="U9" s="15">
        <f t="shared" si="0"/>
        <v>0.20099155835454907</v>
      </c>
      <c r="V9" s="15">
        <f t="shared" si="0"/>
        <v>0.20099155835454907</v>
      </c>
      <c r="W9" s="15">
        <f t="shared" si="0"/>
        <v>0.20099155835454907</v>
      </c>
      <c r="X9" s="15">
        <f t="shared" si="0"/>
        <v>0.20099155835454907</v>
      </c>
      <c r="Y9" s="15">
        <f t="shared" si="0"/>
        <v>0.20099155835454907</v>
      </c>
      <c r="Z9" s="15">
        <f t="shared" si="0"/>
        <v>0.20099155835454907</v>
      </c>
      <c r="AA9" s="15">
        <f t="shared" si="0"/>
        <v>0.20099155835454907</v>
      </c>
      <c r="AB9" s="15">
        <f t="shared" si="0"/>
        <v>0.20099155835454907</v>
      </c>
      <c r="AC9" s="15">
        <f t="shared" si="0"/>
        <v>0.20099155835454907</v>
      </c>
      <c r="AD9" s="15">
        <f t="shared" si="0"/>
        <v>0.20099155835454907</v>
      </c>
      <c r="AE9" s="15">
        <f t="shared" si="0"/>
        <v>0.20099155835454907</v>
      </c>
      <c r="AF9" s="15">
        <f t="shared" si="0"/>
        <v>0.20099155835454907</v>
      </c>
      <c r="AG9" s="15">
        <f t="shared" si="0"/>
        <v>0.20099155835454907</v>
      </c>
      <c r="AH9" s="15">
        <f t="shared" si="0"/>
        <v>0.20099155835454907</v>
      </c>
      <c r="AI9" s="15">
        <f t="shared" si="0"/>
        <v>0.20099155835454907</v>
      </c>
      <c r="AJ9" s="15">
        <f t="shared" si="0"/>
        <v>0.20099155835454907</v>
      </c>
      <c r="AK9" s="15">
        <f t="shared" si="0"/>
        <v>0.20099155835454907</v>
      </c>
      <c r="AL9" s="15">
        <f t="shared" si="0"/>
        <v>0.20099155835454907</v>
      </c>
      <c r="AM9" s="15">
        <f t="shared" si="0"/>
        <v>0.20099155835454907</v>
      </c>
      <c r="AN9" s="15">
        <f t="shared" si="0"/>
        <v>0.20099155835454907</v>
      </c>
      <c r="AO9" s="15">
        <f t="shared" si="0"/>
        <v>0.20099155835454907</v>
      </c>
      <c r="AP9" s="15">
        <f t="shared" si="0"/>
        <v>0.20099155835454907</v>
      </c>
      <c r="AQ9" s="15">
        <f t="shared" si="0"/>
        <v>0.20099155835454907</v>
      </c>
      <c r="AR9" s="15">
        <f t="shared" si="0"/>
        <v>0.20099155835454907</v>
      </c>
      <c r="AS9" s="15">
        <f t="shared" si="0"/>
        <v>0.20099155835454907</v>
      </c>
      <c r="AT9" s="15">
        <f t="shared" si="0"/>
        <v>0.20099155835454907</v>
      </c>
      <c r="AU9" s="15">
        <f t="shared" si="0"/>
        <v>0.20099155835454907</v>
      </c>
      <c r="AV9" s="15">
        <f t="shared" si="0"/>
        <v>0.20099155835454907</v>
      </c>
      <c r="AW9" s="15">
        <f t="shared" si="0"/>
        <v>0.20099155835454907</v>
      </c>
    </row>
    <row r="10" spans="1:49" s="15" customFormat="1">
      <c r="A10" s="15" t="s">
        <v>4</v>
      </c>
      <c r="B10" s="15" t="s">
        <v>5</v>
      </c>
      <c r="C10" s="15" t="s">
        <v>6</v>
      </c>
      <c r="D10" s="15" t="s">
        <v>39</v>
      </c>
      <c r="E10" s="15" t="s">
        <v>326</v>
      </c>
      <c r="F10" s="15" t="s">
        <v>51</v>
      </c>
      <c r="G10" s="15">
        <v>0.15</v>
      </c>
      <c r="H10" s="15">
        <v>0.15</v>
      </c>
      <c r="I10" s="15">
        <v>0.15</v>
      </c>
      <c r="J10" s="15">
        <v>0.15</v>
      </c>
      <c r="K10" s="15">
        <v>0.15</v>
      </c>
      <c r="L10" s="15">
        <v>0.15</v>
      </c>
      <c r="M10" s="15">
        <v>0.15</v>
      </c>
      <c r="N10" s="15">
        <v>0.15</v>
      </c>
      <c r="O10" s="15">
        <v>0.15</v>
      </c>
      <c r="P10" s="15">
        <v>0.15</v>
      </c>
      <c r="Q10" s="15">
        <v>0.15</v>
      </c>
      <c r="R10" s="15">
        <v>0.15</v>
      </c>
      <c r="S10" s="15">
        <v>0.15</v>
      </c>
      <c r="T10" s="15">
        <v>0.15</v>
      </c>
      <c r="U10" s="15">
        <v>0.15</v>
      </c>
      <c r="V10" s="15">
        <v>0.15</v>
      </c>
      <c r="W10" s="15">
        <v>0.15</v>
      </c>
      <c r="X10" s="15">
        <v>0.15</v>
      </c>
      <c r="Y10" s="15">
        <v>0.15</v>
      </c>
      <c r="Z10" s="15">
        <v>0.15</v>
      </c>
      <c r="AA10" s="15">
        <v>0.15</v>
      </c>
      <c r="AB10" s="15">
        <v>0.15</v>
      </c>
      <c r="AC10" s="15">
        <v>0.15</v>
      </c>
      <c r="AD10" s="15">
        <v>0.15</v>
      </c>
      <c r="AE10" s="15">
        <v>0.15</v>
      </c>
      <c r="AF10" s="15">
        <v>0.15</v>
      </c>
      <c r="AG10" s="15">
        <v>0.15</v>
      </c>
      <c r="AH10" s="15">
        <v>0.15</v>
      </c>
      <c r="AI10" s="15">
        <v>0.15</v>
      </c>
      <c r="AJ10" s="15">
        <v>0.15</v>
      </c>
      <c r="AK10" s="15">
        <v>0.15</v>
      </c>
      <c r="AL10" s="15">
        <v>0.15</v>
      </c>
      <c r="AM10" s="15">
        <v>0.15</v>
      </c>
      <c r="AN10" s="15">
        <v>0.15</v>
      </c>
      <c r="AO10" s="15">
        <v>0.15</v>
      </c>
      <c r="AP10" s="15">
        <v>0.15</v>
      </c>
      <c r="AQ10" s="15">
        <v>0.15</v>
      </c>
      <c r="AR10" s="15">
        <v>0.15</v>
      </c>
      <c r="AS10" s="15">
        <v>0.15</v>
      </c>
      <c r="AT10" s="15">
        <v>0.15</v>
      </c>
      <c r="AU10" s="15">
        <v>0.15</v>
      </c>
      <c r="AV10" s="15">
        <v>0.15</v>
      </c>
      <c r="AW10" s="15">
        <v>0.15</v>
      </c>
    </row>
    <row r="11" spans="1:49" s="15" customFormat="1">
      <c r="A11" s="15" t="s">
        <v>4</v>
      </c>
      <c r="B11" s="15" t="s">
        <v>5</v>
      </c>
      <c r="C11" s="15" t="s">
        <v>6</v>
      </c>
      <c r="D11" s="15" t="s">
        <v>39</v>
      </c>
      <c r="E11" s="15" t="s">
        <v>326</v>
      </c>
      <c r="F11" s="15" t="s">
        <v>256</v>
      </c>
      <c r="G11" s="15">
        <f>'Electric lighting efficiencies'!E18</f>
        <v>0.2</v>
      </c>
      <c r="H11" s="15">
        <f>'Electric lighting efficiencies'!F18</f>
        <v>0.2</v>
      </c>
      <c r="I11" s="15">
        <f>'Electric lighting efficiencies'!G18</f>
        <v>0.2</v>
      </c>
      <c r="J11" s="15">
        <f>'Electric lighting efficiencies'!H18</f>
        <v>0.2</v>
      </c>
      <c r="K11" s="15">
        <f>'Electric lighting efficiencies'!I18</f>
        <v>0.2</v>
      </c>
      <c r="L11" s="15">
        <f>'Electric lighting efficiencies'!J18</f>
        <v>0.2</v>
      </c>
      <c r="M11" s="15">
        <f>'Electric lighting efficiencies'!K18</f>
        <v>0.2</v>
      </c>
      <c r="N11" s="15">
        <f>'Electric lighting efficiencies'!L18</f>
        <v>0.2</v>
      </c>
      <c r="O11" s="15">
        <f>'Electric lighting efficiencies'!M18</f>
        <v>0.2</v>
      </c>
      <c r="P11" s="15">
        <f>'Electric lighting efficiencies'!N18</f>
        <v>0.2</v>
      </c>
      <c r="Q11" s="15">
        <f>'Electric lighting efficiencies'!O18</f>
        <v>0.2</v>
      </c>
      <c r="R11" s="15">
        <f>'Electric lighting efficiencies'!P18</f>
        <v>0.2</v>
      </c>
      <c r="S11" s="15">
        <f>'Electric lighting efficiencies'!Q18</f>
        <v>0.2</v>
      </c>
      <c r="T11" s="15">
        <f>'Electric lighting efficiencies'!R18</f>
        <v>0.2</v>
      </c>
      <c r="U11" s="15">
        <f>'Electric lighting efficiencies'!S18</f>
        <v>0.2</v>
      </c>
      <c r="V11" s="15">
        <f>'Electric lighting efficiencies'!T18</f>
        <v>0.2</v>
      </c>
      <c r="W11" s="15">
        <f>'Electric lighting efficiencies'!U18</f>
        <v>0.2</v>
      </c>
      <c r="X11" s="15">
        <f>'Electric lighting efficiencies'!V18</f>
        <v>0.2</v>
      </c>
      <c r="Y11" s="15">
        <f>'Electric lighting efficiencies'!W18</f>
        <v>0.2</v>
      </c>
      <c r="Z11" s="15">
        <f>'Electric lighting efficiencies'!X18</f>
        <v>0.2</v>
      </c>
      <c r="AA11" s="15">
        <f>'Electric lighting efficiencies'!Y18</f>
        <v>0.2</v>
      </c>
      <c r="AB11" s="15">
        <f>'Electric lighting efficiencies'!Z18</f>
        <v>0.2</v>
      </c>
      <c r="AC11" s="15">
        <f>'Electric lighting efficiencies'!AA18</f>
        <v>0.2</v>
      </c>
      <c r="AD11" s="15">
        <f>'Electric lighting efficiencies'!AB18</f>
        <v>0.2</v>
      </c>
      <c r="AE11" s="15">
        <f>'Electric lighting efficiencies'!AC18</f>
        <v>0.2</v>
      </c>
      <c r="AF11" s="15">
        <f>'Electric lighting efficiencies'!AD18</f>
        <v>0.2</v>
      </c>
      <c r="AG11" s="15">
        <f>'Electric lighting efficiencies'!AE18</f>
        <v>0.2</v>
      </c>
      <c r="AH11" s="15">
        <f>'Electric lighting efficiencies'!AF18</f>
        <v>0.2</v>
      </c>
      <c r="AI11" s="15">
        <f>'Electric lighting efficiencies'!AG18</f>
        <v>0.2</v>
      </c>
      <c r="AJ11" s="15">
        <f>'Electric lighting efficiencies'!AH18</f>
        <v>0.2</v>
      </c>
      <c r="AK11" s="15">
        <f>'Electric lighting efficiencies'!AI18</f>
        <v>0.2</v>
      </c>
      <c r="AL11" s="15">
        <f>'Electric lighting efficiencies'!AJ18</f>
        <v>0.2</v>
      </c>
      <c r="AM11" s="15">
        <f>'Electric lighting efficiencies'!AK18</f>
        <v>0.2</v>
      </c>
      <c r="AN11" s="15">
        <f>'Electric lighting efficiencies'!AL18</f>
        <v>0.2</v>
      </c>
      <c r="AO11" s="15">
        <f>'Electric lighting efficiencies'!AM18</f>
        <v>0.2</v>
      </c>
      <c r="AP11" s="15">
        <f>'Electric lighting efficiencies'!AN18</f>
        <v>0.2</v>
      </c>
      <c r="AQ11" s="15">
        <f>'Electric lighting efficiencies'!AO18</f>
        <v>0.2</v>
      </c>
      <c r="AR11" s="15">
        <f>'Electric lighting efficiencies'!AP18</f>
        <v>0.2</v>
      </c>
      <c r="AS11" s="15">
        <f>'Electric lighting efficiencies'!AQ18</f>
        <v>0.2</v>
      </c>
      <c r="AT11" s="15">
        <f>'Electric lighting efficiencies'!AR18</f>
        <v>0.2</v>
      </c>
      <c r="AU11" s="15">
        <f>'Electric lighting efficiencies'!AS18</f>
        <v>0.2</v>
      </c>
      <c r="AV11" s="15">
        <f>'Electric lighting efficiencies'!AT18</f>
        <v>0.2</v>
      </c>
      <c r="AW11" s="15">
        <f>'Electric lighting efficiencies'!AU18</f>
        <v>0.2</v>
      </c>
    </row>
    <row r="12" spans="1:49" s="15" customFormat="1">
      <c r="A12" s="15" t="s">
        <v>4</v>
      </c>
      <c r="B12" s="15" t="s">
        <v>5</v>
      </c>
      <c r="C12" s="15" t="s">
        <v>6</v>
      </c>
      <c r="D12" s="15" t="s">
        <v>39</v>
      </c>
      <c r="E12" s="15" t="s">
        <v>326</v>
      </c>
      <c r="F12" s="15" t="s">
        <v>318</v>
      </c>
      <c r="G12" s="15">
        <f>'Electric lighting efficiencies'!Z19</f>
        <v>0.12612005856515374</v>
      </c>
      <c r="H12" s="15">
        <f>'Electric lighting efficiencies'!AA19</f>
        <v>0.12808199121522693</v>
      </c>
      <c r="I12" s="15">
        <f>'Electric lighting efficiencies'!AB19</f>
        <v>0.13004392386530014</v>
      </c>
      <c r="J12" s="15">
        <f>'Electric lighting efficiencies'!AC19</f>
        <v>0.13200585651537333</v>
      </c>
      <c r="K12" s="15">
        <f>'Electric lighting efficiencies'!AD19</f>
        <v>0.13396778916544655</v>
      </c>
      <c r="L12" s="15">
        <f>'Electric lighting efficiencies'!AE19</f>
        <v>0.13592972181551977</v>
      </c>
      <c r="M12" s="15">
        <f>'Electric lighting efficiencies'!AF19</f>
        <v>0.13789165446559296</v>
      </c>
      <c r="N12" s="15">
        <f>'Electric lighting efficiencies'!AG19</f>
        <v>0.13985358711566617</v>
      </c>
      <c r="O12" s="15">
        <f>'Electric lighting efficiencies'!AH19</f>
        <v>0.14181551976573939</v>
      </c>
      <c r="P12" s="15">
        <f>'Electric lighting efficiencies'!AI19</f>
        <v>0.14377745241581258</v>
      </c>
      <c r="Q12" s="15">
        <f>'Electric lighting efficiencies'!AJ19</f>
        <v>0.1457393850658858</v>
      </c>
      <c r="R12" s="15">
        <f>'Electric lighting efficiencies'!AK19</f>
        <v>0.14770131771595901</v>
      </c>
      <c r="S12" s="15">
        <f>'Electric lighting efficiencies'!AL19</f>
        <v>0.14966325036603223</v>
      </c>
      <c r="T12" s="15">
        <f>'Electric lighting efficiencies'!AM19</f>
        <v>0.15162518301610542</v>
      </c>
      <c r="U12" s="15">
        <f>'Electric lighting efficiencies'!AN19</f>
        <v>0.15358711566617861</v>
      </c>
      <c r="V12" s="15">
        <f>'Electric lighting efficiencies'!AO19</f>
        <v>0.1555490483162518</v>
      </c>
      <c r="W12" s="15">
        <f>'Electric lighting efficiencies'!AP19</f>
        <v>0.15751098096632501</v>
      </c>
      <c r="X12" s="15">
        <f>'Electric lighting efficiencies'!AQ19</f>
        <v>0.15947291361639823</v>
      </c>
      <c r="Y12" s="15">
        <f>'Electric lighting efficiencies'!AR19</f>
        <v>0.16143484626647142</v>
      </c>
      <c r="Z12" s="15">
        <f>'Electric lighting efficiencies'!AS19</f>
        <v>0.16339677891654464</v>
      </c>
      <c r="AA12" s="15">
        <f>'Electric lighting efficiencies'!AT19</f>
        <v>0.16535871156661788</v>
      </c>
      <c r="AB12" s="15">
        <f>'Electric lighting efficiencies'!AU19</f>
        <v>0.16732064421669107</v>
      </c>
      <c r="AC12" s="15">
        <f>'Electric lighting efficiencies'!AV19</f>
        <v>0.16928257686676429</v>
      </c>
      <c r="AD12" s="15">
        <f>'Electric lighting efficiencies'!AW19</f>
        <v>0.17124450951683748</v>
      </c>
      <c r="AE12" s="15">
        <f>'Electric lighting efficiencies'!AX19</f>
        <v>0.17320644216691067</v>
      </c>
      <c r="AF12" s="15">
        <f>'Electric lighting efficiencies'!AY19</f>
        <v>0.17516837481698389</v>
      </c>
      <c r="AG12" s="15">
        <f>'Electric lighting efficiencies'!AZ19</f>
        <v>0.17713030746705707</v>
      </c>
      <c r="AH12" s="15">
        <f>'Electric lighting efficiencies'!BA19</f>
        <v>0.17909224011713029</v>
      </c>
      <c r="AI12" s="15">
        <f>'Electric lighting efficiencies'!BB19</f>
        <v>0.18105417276720348</v>
      </c>
      <c r="AJ12" s="15">
        <f>'Electric lighting efficiencies'!BC19</f>
        <v>0.18301610541727673</v>
      </c>
      <c r="AK12" s="15">
        <f>'Electric lighting efficiencies'!BD19</f>
        <v>0.18497803806734991</v>
      </c>
      <c r="AL12" s="15">
        <f>'Electric lighting efficiencies'!BE19</f>
        <v>0.18693997071742313</v>
      </c>
      <c r="AM12" s="15">
        <f>'Electric lighting efficiencies'!BF19</f>
        <v>0.18890190336749635</v>
      </c>
      <c r="AN12" s="15">
        <f>'Electric lighting efficiencies'!BG19</f>
        <v>0.19086383601756954</v>
      </c>
      <c r="AO12" s="15">
        <f>'Electric lighting efficiencies'!BH19</f>
        <v>0.19282576866764276</v>
      </c>
      <c r="AP12" s="15">
        <f>'Electric lighting efficiencies'!BI19</f>
        <v>0.194787701317716</v>
      </c>
      <c r="AQ12" s="15">
        <f>'Electric lighting efficiencies'!BJ19</f>
        <v>0.19674963396778913</v>
      </c>
      <c r="AR12" s="15">
        <f>'Electric lighting efficiencies'!BK19</f>
        <v>0.19871156661786232</v>
      </c>
      <c r="AS12" s="15">
        <f>'Electric lighting efficiencies'!BL19</f>
        <v>0.20067349926793557</v>
      </c>
      <c r="AT12" s="15">
        <f>'Electric lighting efficiencies'!BM19</f>
        <v>0.20263543191800878</v>
      </c>
      <c r="AU12" s="15">
        <f>'Electric lighting efficiencies'!BN19</f>
        <v>0.20459736456808197</v>
      </c>
      <c r="AV12" s="15">
        <f>'Electric lighting efficiencies'!BO19</f>
        <v>0.20655929721815519</v>
      </c>
      <c r="AW12" s="15">
        <f>'Electric lighting efficiencies'!BP19</f>
        <v>0.20852122986822841</v>
      </c>
    </row>
    <row r="13" spans="1:49">
      <c r="A13" s="2" t="s">
        <v>4</v>
      </c>
      <c r="B13" s="2" t="s">
        <v>5</v>
      </c>
      <c r="C13" s="2" t="s">
        <v>9</v>
      </c>
      <c r="D13" s="2"/>
      <c r="E13" s="2"/>
      <c r="F13" s="2" t="s">
        <v>7</v>
      </c>
      <c r="G13" s="2">
        <v>30</v>
      </c>
      <c r="H13" s="2">
        <v>32</v>
      </c>
      <c r="I13" s="2">
        <v>31</v>
      </c>
      <c r="J13" s="2">
        <v>30</v>
      </c>
      <c r="K13" s="2">
        <v>32</v>
      </c>
      <c r="L13" s="2">
        <v>33</v>
      </c>
      <c r="M13" s="2">
        <v>36</v>
      </c>
      <c r="N13" s="2">
        <v>36</v>
      </c>
      <c r="O13" s="2">
        <v>31</v>
      </c>
      <c r="P13" s="2">
        <v>33</v>
      </c>
      <c r="Q13" s="2">
        <v>42</v>
      </c>
      <c r="R13" s="2">
        <v>38</v>
      </c>
      <c r="S13" s="2">
        <v>26</v>
      </c>
      <c r="T13" s="2">
        <v>29</v>
      </c>
      <c r="U13" s="2">
        <v>37</v>
      </c>
      <c r="V13" s="2">
        <v>39</v>
      </c>
      <c r="W13" s="2">
        <v>40</v>
      </c>
      <c r="X13" s="2">
        <v>40</v>
      </c>
      <c r="Y13" s="2">
        <v>41</v>
      </c>
      <c r="Z13" s="2">
        <v>40</v>
      </c>
      <c r="AA13" s="2">
        <v>38</v>
      </c>
      <c r="AB13" s="2">
        <v>47</v>
      </c>
      <c r="AC13" s="2">
        <v>48</v>
      </c>
      <c r="AD13" s="2">
        <v>56</v>
      </c>
      <c r="AE13" s="2">
        <v>63</v>
      </c>
      <c r="AF13" s="2">
        <v>69</v>
      </c>
      <c r="AG13" s="2">
        <v>71</v>
      </c>
      <c r="AH13" s="2">
        <v>92</v>
      </c>
      <c r="AI13" s="2">
        <v>105</v>
      </c>
      <c r="AJ13" s="2">
        <v>141</v>
      </c>
      <c r="AK13" s="2">
        <v>138</v>
      </c>
      <c r="AL13" s="2">
        <v>28</v>
      </c>
      <c r="AM13" s="2">
        <v>28</v>
      </c>
      <c r="AN13" s="2">
        <v>31</v>
      </c>
      <c r="AO13" s="2">
        <v>32</v>
      </c>
      <c r="AP13" s="2">
        <v>34</v>
      </c>
      <c r="AQ13" s="2">
        <v>35</v>
      </c>
      <c r="AR13" s="2">
        <v>33</v>
      </c>
      <c r="AS13" s="2">
        <v>47</v>
      </c>
      <c r="AT13" s="2">
        <v>47</v>
      </c>
      <c r="AU13" s="2">
        <v>53</v>
      </c>
      <c r="AV13" s="2">
        <v>61</v>
      </c>
      <c r="AW13" s="2">
        <v>63</v>
      </c>
    </row>
    <row r="14" spans="1:49">
      <c r="A14" s="2" t="s">
        <v>4</v>
      </c>
      <c r="B14" s="2" t="s">
        <v>5</v>
      </c>
      <c r="C14" s="2" t="s">
        <v>9</v>
      </c>
      <c r="D14" s="2"/>
      <c r="E14" s="2"/>
      <c r="F14" s="2" t="s">
        <v>8</v>
      </c>
      <c r="G14" s="2">
        <v>1.1695906432748499E-2</v>
      </c>
      <c r="H14" s="2">
        <v>1.1760382212421899E-2</v>
      </c>
      <c r="I14" s="2">
        <v>1.07081174438687E-2</v>
      </c>
      <c r="J14" s="2">
        <v>1.01660454083362E-2</v>
      </c>
      <c r="K14" s="2">
        <v>1.0529779532741E-2</v>
      </c>
      <c r="L14" s="2">
        <v>1.0529674537332501E-2</v>
      </c>
      <c r="M14" s="2">
        <v>1.10463332310525E-2</v>
      </c>
      <c r="N14" s="2">
        <v>1.1009174311926599E-2</v>
      </c>
      <c r="O14" s="2">
        <v>9.4282238442822408E-3</v>
      </c>
      <c r="P14" s="2">
        <v>9.7777777777777793E-3</v>
      </c>
      <c r="Q14" s="2">
        <v>1.1656952539550401E-2</v>
      </c>
      <c r="R14" s="2">
        <v>1.08323831242873E-2</v>
      </c>
      <c r="S14" s="2">
        <v>8.3120204603580605E-3</v>
      </c>
      <c r="T14" s="2">
        <v>9.1080402010050195E-3</v>
      </c>
      <c r="U14" s="2">
        <v>1.07620709714951E-2</v>
      </c>
      <c r="V14" s="2">
        <v>1.05978260869565E-2</v>
      </c>
      <c r="W14" s="2">
        <v>1.03896103896104E-2</v>
      </c>
      <c r="X14" s="2">
        <v>1.00300902708124E-2</v>
      </c>
      <c r="Y14" s="2">
        <v>9.8062664434345904E-3</v>
      </c>
      <c r="Z14" s="2">
        <v>9.4250706880301596E-3</v>
      </c>
      <c r="AA14" s="2">
        <v>8.8495575221238902E-3</v>
      </c>
      <c r="AB14" s="2">
        <v>1.03002410694718E-2</v>
      </c>
      <c r="AC14" s="2">
        <v>1.0206251328939001E-2</v>
      </c>
      <c r="AD14" s="2">
        <v>1.15297508750257E-2</v>
      </c>
      <c r="AE14" s="2">
        <v>1.2259194395796799E-2</v>
      </c>
      <c r="AF14" s="2">
        <v>1.2815750371471001E-2</v>
      </c>
      <c r="AG14" s="2">
        <v>1.2925541598398E-2</v>
      </c>
      <c r="AH14" s="2">
        <v>1.6297608503100101E-2</v>
      </c>
      <c r="AI14" s="2">
        <v>1.7459261722647199E-2</v>
      </c>
      <c r="AJ14" s="2">
        <v>2.6478873239436599E-2</v>
      </c>
      <c r="AK14" s="2">
        <v>2.6599845797995399E-2</v>
      </c>
      <c r="AL14" s="2">
        <v>5.5500495540138804E-3</v>
      </c>
      <c r="AM14" s="2">
        <v>5.9296908089792504E-3</v>
      </c>
      <c r="AN14" s="2">
        <v>6.48807032231059E-3</v>
      </c>
      <c r="AO14" s="2">
        <v>6.8273949221250296E-3</v>
      </c>
      <c r="AP14" s="2">
        <v>7.1881606765327698E-3</v>
      </c>
      <c r="AQ14" s="2">
        <v>7.4246924056003399E-3</v>
      </c>
      <c r="AR14" s="2">
        <v>6.96349440810298E-3</v>
      </c>
      <c r="AS14" s="2">
        <v>8.8964603445012298E-3</v>
      </c>
      <c r="AT14" s="2">
        <v>8.9116420174440592E-3</v>
      </c>
      <c r="AU14" s="2">
        <v>9.3096785526084695E-3</v>
      </c>
      <c r="AV14" s="2">
        <v>9.7881899871630294E-3</v>
      </c>
      <c r="AW14" s="2">
        <v>9.7012627040344909E-3</v>
      </c>
    </row>
    <row r="15" spans="1:49">
      <c r="A15" s="1" t="s">
        <v>4</v>
      </c>
      <c r="B15" s="1" t="s">
        <v>5</v>
      </c>
      <c r="C15" s="1" t="s">
        <v>9</v>
      </c>
      <c r="D15" s="1" t="s">
        <v>35</v>
      </c>
      <c r="E15" s="1" t="s">
        <v>327</v>
      </c>
      <c r="F15" s="1" t="s">
        <v>51</v>
      </c>
      <c r="G15" s="1">
        <v>1</v>
      </c>
      <c r="H15" s="1">
        <v>1</v>
      </c>
      <c r="I15" s="1">
        <v>1</v>
      </c>
      <c r="J15" s="1">
        <v>1</v>
      </c>
      <c r="K15" s="1">
        <v>1</v>
      </c>
      <c r="L15" s="1">
        <v>1</v>
      </c>
      <c r="M15" s="1">
        <v>1</v>
      </c>
      <c r="N15" s="1">
        <v>1</v>
      </c>
      <c r="O15" s="1">
        <v>1</v>
      </c>
      <c r="P15" s="1">
        <v>1</v>
      </c>
      <c r="Q15" s="1">
        <v>1</v>
      </c>
      <c r="R15" s="1">
        <v>1</v>
      </c>
      <c r="S15" s="1">
        <v>1</v>
      </c>
      <c r="T15" s="1">
        <v>1</v>
      </c>
      <c r="U15" s="1">
        <v>1</v>
      </c>
      <c r="V15" s="1">
        <v>1</v>
      </c>
      <c r="W15" s="1">
        <v>1</v>
      </c>
      <c r="X15" s="1">
        <v>1</v>
      </c>
      <c r="Y15" s="1">
        <v>1</v>
      </c>
      <c r="Z15" s="1">
        <v>1</v>
      </c>
      <c r="AA15" s="1">
        <v>1</v>
      </c>
      <c r="AB15" s="1">
        <v>1</v>
      </c>
      <c r="AC15" s="1">
        <v>1</v>
      </c>
      <c r="AD15" s="1">
        <v>1</v>
      </c>
      <c r="AE15" s="1">
        <v>1</v>
      </c>
      <c r="AF15" s="1">
        <v>1</v>
      </c>
      <c r="AG15" s="1">
        <v>1</v>
      </c>
      <c r="AH15" s="1">
        <v>1</v>
      </c>
      <c r="AI15" s="1">
        <v>1</v>
      </c>
      <c r="AJ15" s="1">
        <v>1</v>
      </c>
      <c r="AK15" s="1">
        <v>1</v>
      </c>
      <c r="AL15" s="1">
        <v>1</v>
      </c>
      <c r="AM15" s="1">
        <v>1</v>
      </c>
      <c r="AN15" s="1">
        <v>1</v>
      </c>
      <c r="AO15" s="1">
        <v>1</v>
      </c>
      <c r="AP15" s="1">
        <v>1</v>
      </c>
      <c r="AQ15" s="1">
        <v>1</v>
      </c>
      <c r="AR15" s="1">
        <v>1</v>
      </c>
      <c r="AS15" s="1">
        <v>1</v>
      </c>
      <c r="AT15" s="1">
        <v>1</v>
      </c>
      <c r="AU15" s="1">
        <v>1</v>
      </c>
      <c r="AV15" s="1">
        <v>1</v>
      </c>
      <c r="AW15" s="1">
        <v>1</v>
      </c>
    </row>
    <row r="16" spans="1:49">
      <c r="A16" s="1" t="s">
        <v>4</v>
      </c>
      <c r="B16" s="1" t="s">
        <v>5</v>
      </c>
      <c r="C16" s="1" t="s">
        <v>9</v>
      </c>
      <c r="D16" s="1" t="s">
        <v>35</v>
      </c>
      <c r="E16" s="1" t="s">
        <v>327</v>
      </c>
      <c r="F16" s="1" t="s">
        <v>256</v>
      </c>
      <c r="G16" s="1">
        <f>'PB Efficiencies'!B27</f>
        <v>5.4271781041486902E-2</v>
      </c>
      <c r="H16" s="1">
        <f>'PB Efficiencies'!C27</f>
        <v>5.4271781041486902E-2</v>
      </c>
      <c r="I16" s="1">
        <f>'PB Efficiencies'!D27</f>
        <v>5.4271781041486902E-2</v>
      </c>
      <c r="J16" s="1">
        <f>'PB Efficiencies'!E27</f>
        <v>5.4271781041486902E-2</v>
      </c>
      <c r="K16" s="1">
        <f>'PB Efficiencies'!F27</f>
        <v>5.4271781041486902E-2</v>
      </c>
      <c r="L16" s="1">
        <f>'PB Efficiencies'!G27</f>
        <v>5.4271781041486902E-2</v>
      </c>
      <c r="M16" s="1">
        <f>'PB Efficiencies'!H27</f>
        <v>5.4271781041486902E-2</v>
      </c>
      <c r="N16" s="1">
        <f>'PB Efficiencies'!I27</f>
        <v>5.4271781041486902E-2</v>
      </c>
      <c r="O16" s="1">
        <f>'PB Efficiencies'!J27</f>
        <v>5.4271781041486902E-2</v>
      </c>
      <c r="P16" s="1">
        <f>'PB Efficiencies'!K27</f>
        <v>5.4670085793128799E-2</v>
      </c>
      <c r="Q16" s="1">
        <f>'PB Efficiencies'!L27</f>
        <v>5.4982218469868435E-2</v>
      </c>
      <c r="R16" s="1">
        <f>'PB Efficiencies'!M27</f>
        <v>5.6049794670537528E-2</v>
      </c>
      <c r="S16" s="1">
        <f>'PB Efficiencies'!N27</f>
        <v>5.4137283032272616E-2</v>
      </c>
      <c r="T16" s="1">
        <f>'PB Efficiencies'!O27</f>
        <v>5.4327730089443485E-2</v>
      </c>
      <c r="U16" s="1">
        <f>'PB Efficiencies'!P27</f>
        <v>5.4875402204063069E-2</v>
      </c>
      <c r="V16" s="1">
        <f>'PB Efficiencies'!Q27</f>
        <v>5.5221617919856525E-2</v>
      </c>
      <c r="W16" s="1">
        <f>'PB Efficiencies'!R27</f>
        <v>5.3838903410405675E-2</v>
      </c>
      <c r="X16" s="1">
        <f>'PB Efficiencies'!S27</f>
        <v>5.4134568465398131E-2</v>
      </c>
      <c r="Y16" s="1">
        <f>'PB Efficiencies'!T27</f>
        <v>5.2881165548024821E-2</v>
      </c>
      <c r="Z16" s="1">
        <f>'PB Efficiencies'!U27</f>
        <v>5.5823726942576313E-2</v>
      </c>
      <c r="AA16" s="1">
        <f>'PB Efficiencies'!V27</f>
        <v>5.8037626474348757E-2</v>
      </c>
      <c r="AB16" s="1">
        <f>'PB Efficiencies'!W27</f>
        <v>5.6010510403720855E-2</v>
      </c>
      <c r="AC16" s="1">
        <f>'PB Efficiencies'!X27</f>
        <v>5.3309946421208683E-2</v>
      </c>
      <c r="AD16" s="1">
        <f>'PB Efficiencies'!Y27</f>
        <v>5.1386076456244753E-2</v>
      </c>
      <c r="AE16" s="1">
        <f>'PB Efficiencies'!Z27</f>
        <v>4.9567285177327038E-2</v>
      </c>
      <c r="AF16" s="1">
        <f>'PB Efficiencies'!AA27</f>
        <v>4.6392688068750208E-2</v>
      </c>
      <c r="AG16" s="1">
        <f>'PB Efficiencies'!AB27</f>
        <v>4.9703284488829776E-2</v>
      </c>
      <c r="AH16" s="1">
        <f>'PB Efficiencies'!AC27</f>
        <v>5.0596215671676985E-2</v>
      </c>
      <c r="AI16" s="1">
        <f>'PB Efficiencies'!AD27</f>
        <v>5.45352756666403E-2</v>
      </c>
      <c r="AJ16" s="1">
        <f>'PB Efficiencies'!AE27</f>
        <v>5.8288020669579728E-2</v>
      </c>
      <c r="AK16" s="1">
        <f>'PB Efficiencies'!AF27</f>
        <v>6.2396779077635155E-2</v>
      </c>
      <c r="AL16" s="1">
        <f>'PB Efficiencies'!AG27</f>
        <v>6.3814170890361691E-2</v>
      </c>
      <c r="AM16" s="1">
        <f>'PB Efficiencies'!AH27</f>
        <v>6.6893868535985002E-2</v>
      </c>
      <c r="AN16" s="1">
        <f>'PB Efficiencies'!AI27</f>
        <v>7.0482412345534623E-2</v>
      </c>
      <c r="AO16" s="1">
        <f>'PB Efficiencies'!AJ27</f>
        <v>7.6074303774883431E-2</v>
      </c>
      <c r="AP16" s="1">
        <f>'PB Efficiencies'!AK27</f>
        <v>7.7391749072137167E-2</v>
      </c>
      <c r="AQ16" s="1">
        <f>'PB Efficiencies'!AL27</f>
        <v>7.9857384830923139E-2</v>
      </c>
      <c r="AR16" s="1">
        <f>'PB Efficiencies'!AM27</f>
        <v>8.3217069413637837E-2</v>
      </c>
      <c r="AS16" s="1">
        <f>'PB Efficiencies'!AN27</f>
        <v>8.6522180263709197E-2</v>
      </c>
      <c r="AT16" s="1">
        <f>'PB Efficiencies'!AO27</f>
        <v>8.8516650119393206E-2</v>
      </c>
      <c r="AU16" s="1">
        <f>'PB Efficiencies'!AP27</f>
        <v>9.0591235435177886E-2</v>
      </c>
      <c r="AV16" s="1">
        <f>'PB Efficiencies'!AQ27</f>
        <v>9.1765857698425782E-2</v>
      </c>
      <c r="AW16" s="1">
        <f>'PB Efficiencies'!AR27</f>
        <v>9.3666761251707739E-2</v>
      </c>
    </row>
    <row r="17" spans="1:49">
      <c r="A17" s="1" t="s">
        <v>4</v>
      </c>
      <c r="B17" s="1" t="s">
        <v>5</v>
      </c>
      <c r="C17" s="1" t="s">
        <v>9</v>
      </c>
      <c r="D17" s="1" t="s">
        <v>35</v>
      </c>
      <c r="E17" s="1" t="s">
        <v>327</v>
      </c>
      <c r="F17" s="1" t="s">
        <v>318</v>
      </c>
      <c r="G17" s="1">
        <v>1</v>
      </c>
      <c r="H17" s="1">
        <v>1</v>
      </c>
      <c r="I17" s="1">
        <v>1</v>
      </c>
      <c r="J17" s="1">
        <v>1</v>
      </c>
      <c r="K17" s="1">
        <v>1</v>
      </c>
      <c r="L17" s="1">
        <v>1</v>
      </c>
      <c r="M17" s="1">
        <v>1</v>
      </c>
      <c r="N17" s="1">
        <v>1</v>
      </c>
      <c r="O17" s="1">
        <v>1</v>
      </c>
      <c r="P17" s="1">
        <v>1</v>
      </c>
      <c r="Q17" s="1">
        <v>1</v>
      </c>
      <c r="R17" s="1">
        <v>1</v>
      </c>
      <c r="S17" s="1">
        <v>1</v>
      </c>
      <c r="T17" s="1">
        <v>1</v>
      </c>
      <c r="U17" s="1">
        <v>1</v>
      </c>
      <c r="V17" s="1">
        <v>1</v>
      </c>
      <c r="W17" s="1">
        <v>1</v>
      </c>
      <c r="X17" s="1">
        <v>1</v>
      </c>
      <c r="Y17" s="1">
        <v>1</v>
      </c>
      <c r="Z17" s="1">
        <v>1</v>
      </c>
      <c r="AA17" s="1">
        <v>1</v>
      </c>
      <c r="AB17" s="1">
        <v>1</v>
      </c>
      <c r="AC17" s="1">
        <v>1</v>
      </c>
      <c r="AD17" s="1">
        <v>1</v>
      </c>
      <c r="AE17" s="1">
        <v>1</v>
      </c>
      <c r="AF17" s="1">
        <v>1</v>
      </c>
      <c r="AG17" s="1">
        <v>1</v>
      </c>
      <c r="AH17" s="1">
        <v>1</v>
      </c>
      <c r="AI17" s="1">
        <v>1</v>
      </c>
      <c r="AJ17" s="1">
        <v>1</v>
      </c>
      <c r="AK17" s="1">
        <v>1</v>
      </c>
      <c r="AL17" s="1">
        <v>1</v>
      </c>
      <c r="AM17" s="1">
        <v>1</v>
      </c>
      <c r="AN17" s="1">
        <v>1</v>
      </c>
      <c r="AO17" s="1">
        <v>1</v>
      </c>
      <c r="AP17" s="1">
        <v>1</v>
      </c>
      <c r="AQ17" s="1">
        <v>1</v>
      </c>
      <c r="AR17" s="1">
        <v>1</v>
      </c>
      <c r="AS17" s="1">
        <v>1</v>
      </c>
      <c r="AT17" s="1">
        <v>1</v>
      </c>
      <c r="AU17" s="1">
        <v>1</v>
      </c>
      <c r="AV17" s="1">
        <v>1</v>
      </c>
      <c r="AW17" s="1">
        <v>1</v>
      </c>
    </row>
    <row r="18" spans="1:49">
      <c r="A18" s="2" t="s">
        <v>4</v>
      </c>
      <c r="B18" s="2" t="s">
        <v>5</v>
      </c>
      <c r="C18" s="2" t="s">
        <v>10</v>
      </c>
      <c r="D18" s="2"/>
      <c r="E18" s="2"/>
      <c r="F18" s="2" t="s">
        <v>7</v>
      </c>
      <c r="G18" s="2"/>
      <c r="H18" s="2"/>
      <c r="I18" s="2"/>
      <c r="J18" s="2"/>
      <c r="K18" s="2"/>
      <c r="L18" s="2"/>
      <c r="M18" s="2"/>
      <c r="N18" s="2"/>
      <c r="O18" s="2"/>
      <c r="P18" s="2"/>
      <c r="Q18" s="2"/>
      <c r="R18" s="2"/>
      <c r="S18" s="2"/>
      <c r="T18" s="2"/>
      <c r="U18" s="2"/>
      <c r="V18" s="2"/>
      <c r="W18" s="2"/>
      <c r="X18" s="2"/>
      <c r="Y18" s="2"/>
      <c r="Z18" s="2"/>
      <c r="AA18" s="2"/>
      <c r="AB18" s="2"/>
      <c r="AC18" s="2"/>
      <c r="AD18" s="2"/>
      <c r="AE18" s="2"/>
      <c r="AF18" s="2"/>
      <c r="AG18" s="2"/>
      <c r="AH18" s="2"/>
      <c r="AI18" s="2"/>
      <c r="AJ18" s="2">
        <v>3</v>
      </c>
      <c r="AK18" s="2">
        <v>3</v>
      </c>
      <c r="AL18" s="2">
        <v>2</v>
      </c>
      <c r="AM18" s="2">
        <v>2</v>
      </c>
      <c r="AN18" s="2">
        <v>2</v>
      </c>
      <c r="AO18" s="2">
        <v>2</v>
      </c>
      <c r="AP18" s="2">
        <v>2</v>
      </c>
      <c r="AQ18" s="2">
        <v>2</v>
      </c>
      <c r="AR18" s="2">
        <v>2</v>
      </c>
      <c r="AS18" s="2">
        <v>2</v>
      </c>
      <c r="AT18" s="2">
        <v>2</v>
      </c>
      <c r="AU18" s="2">
        <v>2</v>
      </c>
      <c r="AV18" s="2">
        <v>2</v>
      </c>
      <c r="AW18" s="2">
        <v>2</v>
      </c>
    </row>
    <row r="19" spans="1:49">
      <c r="A19" s="2" t="s">
        <v>4</v>
      </c>
      <c r="B19" s="2" t="s">
        <v>5</v>
      </c>
      <c r="C19" s="2" t="s">
        <v>10</v>
      </c>
      <c r="D19" s="2"/>
      <c r="E19" s="2"/>
      <c r="F19" s="2" t="s">
        <v>8</v>
      </c>
      <c r="G19" s="2"/>
      <c r="H19" s="2"/>
      <c r="I19" s="2"/>
      <c r="J19" s="2"/>
      <c r="K19" s="2"/>
      <c r="L19" s="2"/>
      <c r="M19" s="2"/>
      <c r="N19" s="2"/>
      <c r="O19" s="2"/>
      <c r="P19" s="2"/>
      <c r="Q19" s="2"/>
      <c r="R19" s="2"/>
      <c r="S19" s="2"/>
      <c r="T19" s="2"/>
      <c r="U19" s="2"/>
      <c r="V19" s="2"/>
      <c r="W19" s="2"/>
      <c r="X19" s="2"/>
      <c r="Y19" s="2"/>
      <c r="Z19" s="2"/>
      <c r="AA19" s="2"/>
      <c r="AB19" s="2"/>
      <c r="AC19" s="2"/>
      <c r="AD19" s="2"/>
      <c r="AE19" s="2"/>
      <c r="AF19" s="2"/>
      <c r="AG19" s="2"/>
      <c r="AH19" s="2"/>
      <c r="AI19" s="2"/>
      <c r="AJ19" s="2">
        <v>5.6338028169014098E-4</v>
      </c>
      <c r="AK19" s="2">
        <v>5.7825751734772596E-4</v>
      </c>
      <c r="AL19" s="2">
        <v>3.9643211100099101E-4</v>
      </c>
      <c r="AM19" s="2">
        <v>4.2354934349851799E-4</v>
      </c>
      <c r="AN19" s="2">
        <v>4.18585182084554E-4</v>
      </c>
      <c r="AO19" s="2">
        <v>4.2671218263281403E-4</v>
      </c>
      <c r="AP19" s="2">
        <v>4.2283298097251599E-4</v>
      </c>
      <c r="AQ19" s="2">
        <v>4.2426813746287702E-4</v>
      </c>
      <c r="AR19" s="2">
        <v>4.2202996412745298E-4</v>
      </c>
      <c r="AS19" s="2">
        <v>3.78572780617074E-4</v>
      </c>
      <c r="AT19" s="2">
        <v>3.7921880925293898E-4</v>
      </c>
      <c r="AU19" s="2">
        <v>3.5130862462673498E-4</v>
      </c>
      <c r="AV19" s="2">
        <v>3.2092426187419799E-4</v>
      </c>
      <c r="AW19" s="2">
        <v>3.0797659377887297E-4</v>
      </c>
    </row>
    <row r="20" spans="1:49">
      <c r="A20" s="1" t="s">
        <v>4</v>
      </c>
      <c r="B20" s="1" t="s">
        <v>5</v>
      </c>
      <c r="C20" s="1" t="s">
        <v>10</v>
      </c>
      <c r="D20" s="1" t="s">
        <v>30</v>
      </c>
      <c r="E20" s="1" t="s">
        <v>328</v>
      </c>
      <c r="F20" s="1" t="s">
        <v>51</v>
      </c>
      <c r="AJ20" s="1">
        <v>1</v>
      </c>
      <c r="AK20" s="1">
        <v>1</v>
      </c>
      <c r="AL20" s="1">
        <v>1</v>
      </c>
      <c r="AM20" s="1">
        <v>1</v>
      </c>
      <c r="AN20" s="1">
        <v>1</v>
      </c>
      <c r="AO20" s="1">
        <v>1</v>
      </c>
      <c r="AP20" s="1">
        <v>1</v>
      </c>
      <c r="AQ20" s="1">
        <v>1</v>
      </c>
      <c r="AR20" s="1">
        <v>1</v>
      </c>
      <c r="AS20" s="1">
        <v>1</v>
      </c>
      <c r="AT20" s="1">
        <v>1</v>
      </c>
      <c r="AU20" s="1">
        <v>1</v>
      </c>
      <c r="AV20" s="1">
        <v>1</v>
      </c>
      <c r="AW20" s="1">
        <v>1</v>
      </c>
    </row>
    <row r="21" spans="1:49">
      <c r="A21" s="1" t="s">
        <v>4</v>
      </c>
      <c r="B21" s="1" t="s">
        <v>5</v>
      </c>
      <c r="C21" s="1" t="s">
        <v>10</v>
      </c>
      <c r="D21" s="1" t="s">
        <v>30</v>
      </c>
      <c r="E21" s="1" t="s">
        <v>328</v>
      </c>
      <c r="F21" s="1" t="s">
        <v>256</v>
      </c>
      <c r="AJ21" s="1">
        <f t="shared" ref="AJ21:AW21" si="1">eta_firewood</f>
        <v>0.14000000000000001</v>
      </c>
      <c r="AK21" s="1">
        <f t="shared" si="1"/>
        <v>0.14000000000000001</v>
      </c>
      <c r="AL21" s="1">
        <f t="shared" si="1"/>
        <v>0.14000000000000001</v>
      </c>
      <c r="AM21" s="1">
        <f t="shared" si="1"/>
        <v>0.14000000000000001</v>
      </c>
      <c r="AN21" s="1">
        <f t="shared" si="1"/>
        <v>0.14000000000000001</v>
      </c>
      <c r="AO21" s="1">
        <f t="shared" si="1"/>
        <v>0.14000000000000001</v>
      </c>
      <c r="AP21" s="1">
        <f t="shared" si="1"/>
        <v>0.14000000000000001</v>
      </c>
      <c r="AQ21" s="1">
        <f t="shared" si="1"/>
        <v>0.14000000000000001</v>
      </c>
      <c r="AR21" s="1">
        <f t="shared" si="1"/>
        <v>0.14000000000000001</v>
      </c>
      <c r="AS21" s="1">
        <f t="shared" si="1"/>
        <v>0.14000000000000001</v>
      </c>
      <c r="AT21" s="1">
        <f t="shared" si="1"/>
        <v>0.14000000000000001</v>
      </c>
      <c r="AU21" s="1">
        <f t="shared" si="1"/>
        <v>0.14000000000000001</v>
      </c>
      <c r="AV21" s="1">
        <f t="shared" si="1"/>
        <v>0.14000000000000001</v>
      </c>
      <c r="AW21" s="1">
        <f t="shared" si="1"/>
        <v>0.14000000000000001</v>
      </c>
    </row>
    <row r="22" spans="1:49">
      <c r="A22" s="1" t="s">
        <v>4</v>
      </c>
      <c r="B22" s="1" t="s">
        <v>5</v>
      </c>
      <c r="C22" s="1" t="s">
        <v>10</v>
      </c>
      <c r="D22" s="1" t="s">
        <v>30</v>
      </c>
      <c r="E22" s="1" t="s">
        <v>328</v>
      </c>
      <c r="F22" s="1" t="s">
        <v>318</v>
      </c>
      <c r="AJ22" s="1">
        <f t="shared" ref="AJ22:AW22" si="2">phi_MTH.100.C</f>
        <v>0.20099155835454907</v>
      </c>
      <c r="AK22" s="1">
        <f t="shared" si="2"/>
        <v>0.20099155835454907</v>
      </c>
      <c r="AL22" s="1">
        <f t="shared" si="2"/>
        <v>0.20099155835454907</v>
      </c>
      <c r="AM22" s="1">
        <f t="shared" si="2"/>
        <v>0.20099155835454907</v>
      </c>
      <c r="AN22" s="1">
        <f t="shared" si="2"/>
        <v>0.20099155835454907</v>
      </c>
      <c r="AO22" s="1">
        <f t="shared" si="2"/>
        <v>0.20099155835454907</v>
      </c>
      <c r="AP22" s="1">
        <f t="shared" si="2"/>
        <v>0.20099155835454907</v>
      </c>
      <c r="AQ22" s="1">
        <f t="shared" si="2"/>
        <v>0.20099155835454907</v>
      </c>
      <c r="AR22" s="1">
        <f t="shared" si="2"/>
        <v>0.20099155835454907</v>
      </c>
      <c r="AS22" s="1">
        <f t="shared" si="2"/>
        <v>0.20099155835454907</v>
      </c>
      <c r="AT22" s="1">
        <f t="shared" si="2"/>
        <v>0.20099155835454907</v>
      </c>
      <c r="AU22" s="1">
        <f t="shared" si="2"/>
        <v>0.20099155835454907</v>
      </c>
      <c r="AV22" s="1">
        <f t="shared" si="2"/>
        <v>0.20099155835454907</v>
      </c>
      <c r="AW22" s="1">
        <f t="shared" si="2"/>
        <v>0.20099155835454907</v>
      </c>
    </row>
    <row r="23" spans="1:49">
      <c r="A23" s="2" t="s">
        <v>4</v>
      </c>
      <c r="B23" s="2" t="s">
        <v>16</v>
      </c>
      <c r="C23" s="2" t="s">
        <v>17</v>
      </c>
      <c r="D23" s="2"/>
      <c r="E23" s="2"/>
      <c r="F23" s="2" t="s">
        <v>7</v>
      </c>
      <c r="G23" s="2"/>
      <c r="H23" s="2"/>
      <c r="I23" s="2"/>
      <c r="J23" s="2"/>
      <c r="K23" s="2"/>
      <c r="L23" s="2"/>
      <c r="M23" s="2"/>
      <c r="N23" s="2"/>
      <c r="O23" s="2"/>
      <c r="P23" s="2"/>
      <c r="Q23" s="2"/>
      <c r="R23" s="2"/>
      <c r="S23" s="2"/>
      <c r="T23" s="2"/>
      <c r="U23" s="2"/>
      <c r="V23" s="2"/>
      <c r="W23" s="2"/>
      <c r="X23" s="2"/>
      <c r="Y23" s="2"/>
      <c r="Z23" s="2"/>
      <c r="AA23" s="2"/>
      <c r="AB23" s="2"/>
      <c r="AC23" s="2"/>
      <c r="AD23" s="2"/>
      <c r="AE23" s="2"/>
      <c r="AF23" s="2"/>
      <c r="AG23" s="2"/>
      <c r="AH23" s="2"/>
      <c r="AI23" s="2"/>
      <c r="AJ23" s="2">
        <v>33</v>
      </c>
      <c r="AK23" s="2">
        <v>29</v>
      </c>
      <c r="AL23" s="2">
        <v>29</v>
      </c>
      <c r="AM23" s="2">
        <v>31</v>
      </c>
      <c r="AN23" s="2">
        <v>30</v>
      </c>
      <c r="AO23" s="2">
        <v>33</v>
      </c>
      <c r="AP23" s="2">
        <v>36</v>
      </c>
      <c r="AQ23" s="2">
        <v>45</v>
      </c>
      <c r="AR23" s="2">
        <v>56</v>
      </c>
      <c r="AS23" s="2">
        <v>59</v>
      </c>
      <c r="AT23" s="2">
        <v>34</v>
      </c>
      <c r="AU23" s="2">
        <v>49</v>
      </c>
      <c r="AV23" s="2">
        <v>63</v>
      </c>
      <c r="AW23" s="2">
        <v>57</v>
      </c>
    </row>
    <row r="24" spans="1:49">
      <c r="A24" s="2" t="s">
        <v>4</v>
      </c>
      <c r="B24" s="2" t="s">
        <v>16</v>
      </c>
      <c r="C24" s="2" t="s">
        <v>17</v>
      </c>
      <c r="D24" s="2"/>
      <c r="E24" s="2"/>
      <c r="F24" s="2" t="s">
        <v>8</v>
      </c>
      <c r="G24" s="2"/>
      <c r="H24" s="2"/>
      <c r="I24" s="2"/>
      <c r="J24" s="2"/>
      <c r="K24" s="2"/>
      <c r="L24" s="2"/>
      <c r="M24" s="2"/>
      <c r="N24" s="2"/>
      <c r="O24" s="2"/>
      <c r="P24" s="2"/>
      <c r="Q24" s="2"/>
      <c r="R24" s="2"/>
      <c r="S24" s="2"/>
      <c r="T24" s="2"/>
      <c r="U24" s="2"/>
      <c r="V24" s="2"/>
      <c r="W24" s="2"/>
      <c r="X24" s="2"/>
      <c r="Y24" s="2"/>
      <c r="Z24" s="2"/>
      <c r="AA24" s="2"/>
      <c r="AB24" s="2"/>
      <c r="AC24" s="2"/>
      <c r="AD24" s="2"/>
      <c r="AE24" s="2"/>
      <c r="AF24" s="2"/>
      <c r="AG24" s="2"/>
      <c r="AH24" s="2"/>
      <c r="AI24" s="2"/>
      <c r="AJ24" s="2">
        <v>6.1971830985915501E-3</v>
      </c>
      <c r="AK24" s="2">
        <v>5.5898226676946803E-3</v>
      </c>
      <c r="AL24" s="2">
        <v>5.7482656095143702E-3</v>
      </c>
      <c r="AM24" s="2">
        <v>6.5650148242270201E-3</v>
      </c>
      <c r="AN24" s="2">
        <v>6.2787777312683099E-3</v>
      </c>
      <c r="AO24" s="2">
        <v>7.0407510134414299E-3</v>
      </c>
      <c r="AP24" s="2">
        <v>7.6109936575052897E-3</v>
      </c>
      <c r="AQ24" s="2">
        <v>9.54603309291472E-3</v>
      </c>
      <c r="AR24" s="2">
        <v>1.18168389955687E-2</v>
      </c>
      <c r="AS24" s="2">
        <v>1.1167897028203699E-2</v>
      </c>
      <c r="AT24" s="2">
        <v>6.4467197572999598E-3</v>
      </c>
      <c r="AU24" s="2">
        <v>8.607061303355E-3</v>
      </c>
      <c r="AV24" s="2">
        <v>1.0109114249037199E-2</v>
      </c>
      <c r="AW24" s="2">
        <v>8.7773329226978804E-3</v>
      </c>
    </row>
    <row r="25" spans="1:49">
      <c r="A25" s="1" t="s">
        <v>4</v>
      </c>
      <c r="B25" s="1" t="s">
        <v>16</v>
      </c>
      <c r="C25" s="1" t="s">
        <v>17</v>
      </c>
      <c r="D25" s="1" t="s">
        <v>36</v>
      </c>
      <c r="E25" s="1" t="s">
        <v>329</v>
      </c>
      <c r="F25" s="1" t="s">
        <v>51</v>
      </c>
      <c r="AJ25" s="1">
        <v>1</v>
      </c>
      <c r="AK25" s="1">
        <v>1</v>
      </c>
      <c r="AL25" s="1">
        <v>1</v>
      </c>
      <c r="AM25" s="1">
        <v>1</v>
      </c>
      <c r="AN25" s="1">
        <v>1</v>
      </c>
      <c r="AO25" s="1">
        <v>1</v>
      </c>
      <c r="AP25" s="1">
        <v>1</v>
      </c>
      <c r="AQ25" s="1">
        <v>1</v>
      </c>
      <c r="AR25" s="1">
        <v>1</v>
      </c>
      <c r="AS25" s="1">
        <v>1</v>
      </c>
      <c r="AT25" s="1">
        <v>1</v>
      </c>
      <c r="AU25" s="1">
        <v>1</v>
      </c>
      <c r="AV25" s="1">
        <v>1</v>
      </c>
      <c r="AW25" s="1">
        <v>1</v>
      </c>
    </row>
    <row r="26" spans="1:49">
      <c r="A26" s="1" t="s">
        <v>4</v>
      </c>
      <c r="B26" s="1" t="s">
        <v>16</v>
      </c>
      <c r="C26" s="1" t="s">
        <v>17</v>
      </c>
      <c r="D26" s="1" t="s">
        <v>36</v>
      </c>
      <c r="E26" s="1" t="s">
        <v>329</v>
      </c>
      <c r="F26" s="1" t="s">
        <v>256</v>
      </c>
      <c r="AJ26" s="1">
        <f>'PB Efficiencies'!B26</f>
        <v>0.12175875773055531</v>
      </c>
      <c r="AK26" s="1">
        <f>'PB Efficiencies'!C26</f>
        <v>0.12278250151880689</v>
      </c>
      <c r="AL26" s="1">
        <f>'PB Efficiencies'!D26</f>
        <v>0.12380305237695398</v>
      </c>
      <c r="AM26" s="1">
        <f>'PB Efficiencies'!E26</f>
        <v>0.12482042026335013</v>
      </c>
      <c r="AN26" s="1">
        <f>'PB Efficiencies'!F26</f>
        <v>0.12583461510529012</v>
      </c>
      <c r="AO26" s="1">
        <f>'PB Efficiencies'!G26</f>
        <v>0.1268456467991067</v>
      </c>
      <c r="AP26" s="1">
        <f>'PB Efficiencies'!H26</f>
        <v>0.12785352521026719</v>
      </c>
      <c r="AQ26" s="1">
        <f>'PB Efficiencies'!I26</f>
        <v>0.12885826017346971</v>
      </c>
      <c r="AR26" s="1">
        <f>'PB Efficiencies'!J26</f>
        <v>0.12985986149273918</v>
      </c>
      <c r="AS26" s="1">
        <f>'PB Efficiencies'!K26</f>
        <v>0.13085833894152291</v>
      </c>
      <c r="AT26" s="1">
        <f>'PB Efficiencies'!L26</f>
        <v>0.13185370226278623</v>
      </c>
      <c r="AU26" s="1">
        <f>'PB Efficiencies'!M26</f>
        <v>0.13284596116910716</v>
      </c>
      <c r="AV26" s="1">
        <f>'PB Efficiencies'!N26</f>
        <v>0.13383512534277153</v>
      </c>
      <c r="AW26" s="1">
        <f>'PB Efficiencies'!O26</f>
        <v>0.13482120443586729</v>
      </c>
    </row>
    <row r="27" spans="1:49">
      <c r="A27" s="1" t="s">
        <v>4</v>
      </c>
      <c r="B27" s="1" t="s">
        <v>16</v>
      </c>
      <c r="C27" s="1" t="s">
        <v>17</v>
      </c>
      <c r="D27" s="1" t="s">
        <v>36</v>
      </c>
      <c r="E27" s="1" t="s">
        <v>329</v>
      </c>
      <c r="F27" s="1" t="s">
        <v>318</v>
      </c>
      <c r="AJ27" s="1">
        <v>1</v>
      </c>
      <c r="AK27" s="1">
        <v>1</v>
      </c>
      <c r="AL27" s="1">
        <v>1</v>
      </c>
      <c r="AM27" s="1">
        <v>1</v>
      </c>
      <c r="AN27" s="1">
        <v>1</v>
      </c>
      <c r="AO27" s="1">
        <v>1</v>
      </c>
      <c r="AP27" s="1">
        <v>1</v>
      </c>
      <c r="AQ27" s="1">
        <v>1</v>
      </c>
      <c r="AR27" s="1">
        <v>1</v>
      </c>
      <c r="AS27" s="1">
        <v>1</v>
      </c>
      <c r="AT27" s="1">
        <v>1</v>
      </c>
      <c r="AU27" s="1">
        <v>1</v>
      </c>
      <c r="AV27" s="1">
        <v>1</v>
      </c>
      <c r="AW27" s="1">
        <v>1</v>
      </c>
    </row>
    <row r="28" spans="1:49">
      <c r="A28" s="2" t="s">
        <v>4</v>
      </c>
      <c r="B28" s="2" t="s">
        <v>18</v>
      </c>
      <c r="C28" s="2" t="s">
        <v>6</v>
      </c>
      <c r="D28" s="2"/>
      <c r="E28" s="2"/>
      <c r="F28" s="2" t="s">
        <v>7</v>
      </c>
      <c r="G28" s="2">
        <v>17</v>
      </c>
      <c r="H28" s="2">
        <v>19</v>
      </c>
      <c r="I28" s="2">
        <v>22</v>
      </c>
      <c r="J28" s="2">
        <f>FixedGHIndustryElectricity!I2</f>
        <v>24.294396342645715</v>
      </c>
      <c r="K28" s="2">
        <f>FixedGHIndustryElectricity!J2</f>
        <v>26.588792685291434</v>
      </c>
      <c r="L28" s="2">
        <f>FixedGHIndustryElectricity!K2</f>
        <v>28.883189027937149</v>
      </c>
      <c r="M28" s="2">
        <f>FixedGHIndustryElectricity!L2</f>
        <v>31.177585370582868</v>
      </c>
      <c r="N28" s="2">
        <f>FixedGHIndustryElectricity!M2</f>
        <v>33.471981713228587</v>
      </c>
      <c r="O28" s="2">
        <f>FixedGHIndustryElectricity!N2</f>
        <v>35.766378055874299</v>
      </c>
      <c r="P28" s="2">
        <f>FixedGHIndustryElectricity!O2</f>
        <v>38.060774398520017</v>
      </c>
      <c r="Q28" s="2">
        <f>FixedGHIndustryElectricity!P2</f>
        <v>40.355170741165736</v>
      </c>
      <c r="R28" s="2">
        <f>FixedGHIndustryElectricity!Q2</f>
        <v>42.649567083811448</v>
      </c>
      <c r="S28" s="2">
        <f>FixedGHIndustryElectricity!R2</f>
        <v>17.760000000000002</v>
      </c>
      <c r="T28" s="2">
        <f>FixedGHIndustryElectricity!S2</f>
        <v>8.4600000000000009</v>
      </c>
      <c r="U28" s="2">
        <f>FixedGHIndustryElectricity!T2</f>
        <v>25</v>
      </c>
      <c r="V28" s="2">
        <f>FixedGHIndustryElectricity!U2</f>
        <v>51.827152454394316</v>
      </c>
      <c r="W28" s="2">
        <f>FixedGHIndustryElectricity!V2</f>
        <v>54.121548797040035</v>
      </c>
      <c r="X28" s="2">
        <f>FixedGHIndustryElectricity!W2</f>
        <v>56.415945139685746</v>
      </c>
      <c r="Y28" s="2">
        <f>FixedGHIndustryElectricity!X2</f>
        <v>58.710341482331465</v>
      </c>
      <c r="Z28" s="2">
        <f>FixedGHIndustryElectricity!Y2</f>
        <v>61.004737824977184</v>
      </c>
      <c r="AA28" s="2">
        <f>FixedGHIndustryElectricity!Z2</f>
        <v>63.299134167622896</v>
      </c>
      <c r="AB28" s="2">
        <f>FixedGHIndustryElectricity!AA2</f>
        <v>65.593530510268607</v>
      </c>
      <c r="AC28" s="2">
        <f>FixedGHIndustryElectricity!AB2</f>
        <v>67.887926852914333</v>
      </c>
      <c r="AD28" s="2">
        <f>FixedGHIndustryElectricity!AC2</f>
        <v>70.182323195560045</v>
      </c>
      <c r="AE28" s="2">
        <f>FixedGHIndustryElectricity!AD2</f>
        <v>72.476719538205771</v>
      </c>
      <c r="AF28" s="2">
        <f>FixedGHIndustryElectricity!AE2</f>
        <v>74.771115880851482</v>
      </c>
      <c r="AG28" s="2">
        <f>FixedGHIndustryElectricity!AF2</f>
        <v>77.065512223497194</v>
      </c>
      <c r="AH28" s="2">
        <f>FixedGHIndustryElectricity!AG2</f>
        <v>79.359908566142906</v>
      </c>
      <c r="AI28" s="2">
        <f>FixedGHIndustryElectricity!AH2</f>
        <v>81.654304908788632</v>
      </c>
      <c r="AJ28" s="2">
        <f>FixedGHIndustryElectricity!AI2</f>
        <v>83.948701251434358</v>
      </c>
      <c r="AK28" s="2">
        <f>FixedGHIndustryElectricity!AJ2</f>
        <v>86.243097594080069</v>
      </c>
      <c r="AL28" s="2">
        <f>FixedGHIndustryElectricity!AK2</f>
        <v>88.537493936725781</v>
      </c>
      <c r="AM28" s="2">
        <f>FixedGHIndustryElectricity!AL2</f>
        <v>90.831890279371493</v>
      </c>
      <c r="AN28" s="2">
        <f>FixedGHIndustryElectricity!AM2</f>
        <v>93.126286622017219</v>
      </c>
      <c r="AO28" s="2">
        <f>FixedGHIndustryElectricity!AN2</f>
        <v>95.42068296466293</v>
      </c>
      <c r="AP28" s="2">
        <f>FixedGHIndustryElectricity!AO2</f>
        <v>97.715079307308642</v>
      </c>
      <c r="AQ28" s="2">
        <f>FixedGHIndustryElectricity!AP2</f>
        <v>100.00947564995437</v>
      </c>
      <c r="AR28" s="2">
        <f>FixedGHIndustryElectricity!AQ2</f>
        <v>102.30387199260008</v>
      </c>
      <c r="AS28" s="2">
        <f>FixedGHIndustryElectricity!AR2</f>
        <v>104.59826833524579</v>
      </c>
      <c r="AT28" s="2">
        <f>FixedGHIndustryElectricity!AS2</f>
        <v>106.89266467789152</v>
      </c>
      <c r="AU28" s="2">
        <f>FixedGHIndustryElectricity!AT2</f>
        <v>111.97915307081514</v>
      </c>
      <c r="AV28" s="2">
        <f>FixedGHIndustryElectricity!AU2</f>
        <v>119.14445401782001</v>
      </c>
      <c r="AW28" s="2">
        <f>FixedGHIndustryElectricity!AV2</f>
        <v>127.69208944484521</v>
      </c>
    </row>
    <row r="29" spans="1:49">
      <c r="A29" s="2" t="s">
        <v>4</v>
      </c>
      <c r="B29" s="2" t="s">
        <v>18</v>
      </c>
      <c r="C29" s="2" t="s">
        <v>6</v>
      </c>
      <c r="D29" s="2"/>
      <c r="E29" s="2"/>
      <c r="F29" s="2" t="s">
        <v>8</v>
      </c>
      <c r="G29" s="2">
        <v>6.6276803118908399E-3</v>
      </c>
      <c r="H29" s="2">
        <v>6.9827269386255096E-3</v>
      </c>
      <c r="I29" s="2">
        <v>7.5993091537133002E-3</v>
      </c>
      <c r="J29" s="2"/>
      <c r="K29" s="2"/>
      <c r="L29" s="2"/>
      <c r="M29" s="2"/>
      <c r="N29" s="2"/>
      <c r="O29" s="2"/>
      <c r="P29" s="2"/>
      <c r="Q29" s="2"/>
      <c r="R29" s="2"/>
      <c r="S29" s="2"/>
      <c r="T29" s="2"/>
      <c r="U29" s="2"/>
      <c r="V29" s="2"/>
      <c r="W29" s="2"/>
      <c r="X29" s="2"/>
      <c r="Y29" s="2"/>
      <c r="Z29" s="2"/>
      <c r="AA29" s="2"/>
      <c r="AB29" s="2"/>
      <c r="AC29" s="2"/>
      <c r="AD29" s="2"/>
      <c r="AE29" s="2"/>
      <c r="AF29" s="2"/>
      <c r="AG29" s="2"/>
      <c r="AH29" s="2"/>
      <c r="AI29" s="2"/>
      <c r="AJ29" s="2"/>
      <c r="AK29" s="2"/>
      <c r="AL29" s="2"/>
      <c r="AM29" s="2"/>
      <c r="AN29" s="2"/>
      <c r="AO29" s="2"/>
      <c r="AP29" s="2"/>
      <c r="AQ29" s="2"/>
      <c r="AR29" s="2"/>
      <c r="AS29" s="2"/>
      <c r="AT29" s="2"/>
      <c r="AU29" s="2"/>
      <c r="AV29" s="2"/>
      <c r="AW29" s="2"/>
    </row>
    <row r="30" spans="1:49" s="15" customFormat="1">
      <c r="A30" s="15" t="s">
        <v>4</v>
      </c>
      <c r="B30" s="15" t="s">
        <v>18</v>
      </c>
      <c r="C30" s="15" t="s">
        <v>6</v>
      </c>
      <c r="D30" s="15" t="s">
        <v>38</v>
      </c>
      <c r="E30" s="15" t="s">
        <v>324</v>
      </c>
      <c r="F30" s="15" t="s">
        <v>51</v>
      </c>
      <c r="G30" s="15">
        <v>0.85</v>
      </c>
      <c r="H30" s="15">
        <v>0.85</v>
      </c>
      <c r="I30" s="15">
        <v>0.85</v>
      </c>
      <c r="J30" s="15">
        <v>0.85</v>
      </c>
      <c r="K30" s="15">
        <v>0.85</v>
      </c>
      <c r="L30" s="15">
        <v>0.85</v>
      </c>
      <c r="M30" s="15">
        <v>0.85</v>
      </c>
      <c r="N30" s="15">
        <v>0.85</v>
      </c>
      <c r="O30" s="15">
        <v>0.85</v>
      </c>
      <c r="P30" s="15">
        <v>0.85</v>
      </c>
      <c r="Q30" s="15">
        <v>0.85</v>
      </c>
      <c r="R30" s="15">
        <v>0.85</v>
      </c>
      <c r="S30" s="15">
        <v>0.85</v>
      </c>
      <c r="T30" s="15">
        <v>0.85</v>
      </c>
      <c r="U30" s="15">
        <v>0.85</v>
      </c>
      <c r="V30" s="15">
        <v>0.85</v>
      </c>
      <c r="W30" s="15">
        <v>0.85</v>
      </c>
      <c r="X30" s="15">
        <v>0.85</v>
      </c>
      <c r="Y30" s="15">
        <v>0.85</v>
      </c>
      <c r="Z30" s="15">
        <v>0.85</v>
      </c>
      <c r="AA30" s="15">
        <v>0.85</v>
      </c>
      <c r="AB30" s="15">
        <v>0.85</v>
      </c>
      <c r="AC30" s="15">
        <v>0.85</v>
      </c>
      <c r="AD30" s="15">
        <v>0.85</v>
      </c>
      <c r="AE30" s="15">
        <v>0.85</v>
      </c>
      <c r="AF30" s="15">
        <v>0.85</v>
      </c>
      <c r="AG30" s="15">
        <v>0.85</v>
      </c>
      <c r="AH30" s="15">
        <v>0.85</v>
      </c>
      <c r="AI30" s="15">
        <v>0.85</v>
      </c>
      <c r="AJ30" s="15">
        <v>0.85</v>
      </c>
      <c r="AK30" s="15">
        <v>0.85</v>
      </c>
      <c r="AL30" s="15">
        <v>0.85</v>
      </c>
      <c r="AM30" s="15">
        <v>0.85</v>
      </c>
      <c r="AN30" s="15">
        <v>0.85</v>
      </c>
      <c r="AO30" s="15">
        <v>0.85</v>
      </c>
      <c r="AP30" s="15">
        <v>0.85</v>
      </c>
      <c r="AQ30" s="15">
        <v>0.85</v>
      </c>
      <c r="AR30" s="15">
        <v>0.85</v>
      </c>
      <c r="AS30" s="15">
        <v>0.85</v>
      </c>
      <c r="AT30" s="15">
        <v>0.85</v>
      </c>
      <c r="AU30" s="15">
        <v>0.85</v>
      </c>
      <c r="AV30" s="15">
        <v>0.85</v>
      </c>
      <c r="AW30" s="15">
        <v>0.85</v>
      </c>
    </row>
    <row r="31" spans="1:49" s="15" customFormat="1">
      <c r="A31" s="15" t="s">
        <v>4</v>
      </c>
      <c r="B31" s="15" t="s">
        <v>18</v>
      </c>
      <c r="C31" s="15" t="s">
        <v>6</v>
      </c>
      <c r="D31" s="15" t="s">
        <v>38</v>
      </c>
      <c r="E31" s="15" t="s">
        <v>324</v>
      </c>
      <c r="F31" s="15" t="s">
        <v>256</v>
      </c>
      <c r="G31" s="15">
        <f>'PB Efficiencies'!B23</f>
        <v>0.70333299999999999</v>
      </c>
      <c r="H31" s="15">
        <f>'PB Efficiencies'!C23</f>
        <v>0.70666600000000002</v>
      </c>
      <c r="I31" s="15">
        <f>'PB Efficiencies'!D23</f>
        <v>0.70999900000000005</v>
      </c>
      <c r="J31" s="15">
        <f>'PB Efficiencies'!E23</f>
        <v>0.71333199999999997</v>
      </c>
      <c r="K31" s="15">
        <f>'PB Efficiencies'!F23</f>
        <v>0.716665</v>
      </c>
      <c r="L31" s="15">
        <f>'PB Efficiencies'!G23</f>
        <v>0.71999800000000003</v>
      </c>
      <c r="M31" s="15">
        <f>'PB Efficiencies'!H23</f>
        <v>0.72333099999999995</v>
      </c>
      <c r="N31" s="15">
        <f>'PB Efficiencies'!I23</f>
        <v>0.72666399999999998</v>
      </c>
      <c r="O31" s="15">
        <f>'PB Efficiencies'!J23</f>
        <v>0.72999700000000001</v>
      </c>
      <c r="P31" s="15">
        <f>'PB Efficiencies'!K23</f>
        <v>0.73333000000000004</v>
      </c>
      <c r="Q31" s="15">
        <f>'PB Efficiencies'!L23</f>
        <v>0.73666299999999996</v>
      </c>
      <c r="R31" s="15">
        <f>'PB Efficiencies'!M23</f>
        <v>0.73999599999999999</v>
      </c>
      <c r="S31" s="15">
        <f>'PB Efficiencies'!N23</f>
        <v>0.74332900000000002</v>
      </c>
      <c r="T31" s="15">
        <f>'PB Efficiencies'!O23</f>
        <v>0.74666200000000005</v>
      </c>
      <c r="U31" s="15">
        <f>'PB Efficiencies'!P23</f>
        <v>0.74999499999999997</v>
      </c>
      <c r="V31" s="15">
        <f>'PB Efficiencies'!Q23</f>
        <v>0.753328</v>
      </c>
      <c r="W31" s="15">
        <f>'PB Efficiencies'!R23</f>
        <v>0.75666100000000003</v>
      </c>
      <c r="X31" s="15">
        <f>'PB Efficiencies'!S23</f>
        <v>0.75999400000000095</v>
      </c>
      <c r="Y31" s="15">
        <f>'PB Efficiencies'!T23</f>
        <v>0.76332700000000098</v>
      </c>
      <c r="Z31" s="15">
        <f>'PB Efficiencies'!U23</f>
        <v>0.76666000000000101</v>
      </c>
      <c r="AA31" s="15">
        <f>'PB Efficiencies'!V23</f>
        <v>0.76999300000000104</v>
      </c>
      <c r="AB31" s="15">
        <f>'PB Efficiencies'!W23</f>
        <v>0.77332600000000096</v>
      </c>
      <c r="AC31" s="15">
        <f>'PB Efficiencies'!X23</f>
        <v>0.77665900000000099</v>
      </c>
      <c r="AD31" s="15">
        <f>'PB Efficiencies'!Y23</f>
        <v>0.77999200000000102</v>
      </c>
      <c r="AE31" s="15">
        <f>'PB Efficiencies'!Z23</f>
        <v>0.78332500000000105</v>
      </c>
      <c r="AF31" s="15">
        <f>'PB Efficiencies'!AA23</f>
        <v>0.78665800000000097</v>
      </c>
      <c r="AG31" s="15">
        <f>'PB Efficiencies'!AB23</f>
        <v>0.789991000000001</v>
      </c>
      <c r="AH31" s="15">
        <f>'PB Efficiencies'!AC23</f>
        <v>0.79332400000000103</v>
      </c>
      <c r="AI31" s="15">
        <f>'PB Efficiencies'!AD23</f>
        <v>0.79665700000000095</v>
      </c>
      <c r="AJ31" s="15">
        <f>'PB Efficiencies'!AE23</f>
        <v>0.79999000000000098</v>
      </c>
      <c r="AK31" s="15">
        <f>'PB Efficiencies'!AF23</f>
        <v>0.80332300000000101</v>
      </c>
      <c r="AL31" s="15">
        <f>'PB Efficiencies'!AG23</f>
        <v>0.80665600000000104</v>
      </c>
      <c r="AM31" s="15">
        <f>'PB Efficiencies'!AH23</f>
        <v>0.80998900000000096</v>
      </c>
      <c r="AN31" s="15">
        <f>'PB Efficiencies'!AI23</f>
        <v>0.81332200000000099</v>
      </c>
      <c r="AO31" s="15">
        <f>'PB Efficiencies'!AJ23</f>
        <v>0.81665500000000102</v>
      </c>
      <c r="AP31" s="15">
        <f>'PB Efficiencies'!AK23</f>
        <v>0.81998800000000105</v>
      </c>
      <c r="AQ31" s="15">
        <f>'PB Efficiencies'!AL23</f>
        <v>0.82332100000000097</v>
      </c>
      <c r="AR31" s="15">
        <f>'PB Efficiencies'!AM23</f>
        <v>0.826654000000001</v>
      </c>
      <c r="AS31" s="15">
        <f>'PB Efficiencies'!AN23</f>
        <v>0.82998700000000103</v>
      </c>
      <c r="AT31" s="15">
        <f>'PB Efficiencies'!AO23</f>
        <v>0.83332000000000095</v>
      </c>
      <c r="AU31" s="15">
        <f>'PB Efficiencies'!AP23</f>
        <v>0.83665300000000098</v>
      </c>
      <c r="AV31" s="15">
        <f>'PB Efficiencies'!AQ23</f>
        <v>0.83998600000000101</v>
      </c>
      <c r="AW31" s="15">
        <f>'PB Efficiencies'!AR23</f>
        <v>0.84331900000000104</v>
      </c>
    </row>
    <row r="32" spans="1:49" s="15" customFormat="1">
      <c r="A32" s="15" t="s">
        <v>4</v>
      </c>
      <c r="B32" s="15" t="s">
        <v>18</v>
      </c>
      <c r="C32" s="15" t="s">
        <v>6</v>
      </c>
      <c r="D32" s="15" t="s">
        <v>38</v>
      </c>
      <c r="E32" s="15" t="s">
        <v>324</v>
      </c>
      <c r="F32" s="15" t="s">
        <v>318</v>
      </c>
      <c r="G32" s="15">
        <v>1</v>
      </c>
      <c r="H32" s="15">
        <v>1</v>
      </c>
      <c r="I32" s="15">
        <v>1</v>
      </c>
      <c r="J32" s="15">
        <v>1</v>
      </c>
      <c r="K32" s="15">
        <v>1</v>
      </c>
      <c r="L32" s="15">
        <v>1</v>
      </c>
      <c r="M32" s="15">
        <v>1</v>
      </c>
      <c r="N32" s="15">
        <v>1</v>
      </c>
      <c r="O32" s="15">
        <v>1</v>
      </c>
      <c r="P32" s="15">
        <v>1</v>
      </c>
      <c r="Q32" s="15">
        <v>1</v>
      </c>
      <c r="R32" s="15">
        <v>1</v>
      </c>
      <c r="S32" s="15">
        <v>1</v>
      </c>
      <c r="T32" s="15">
        <v>1</v>
      </c>
      <c r="U32" s="15">
        <v>1</v>
      </c>
      <c r="V32" s="15">
        <v>1</v>
      </c>
      <c r="W32" s="15">
        <v>1</v>
      </c>
      <c r="X32" s="15">
        <v>1</v>
      </c>
      <c r="Y32" s="15">
        <v>1</v>
      </c>
      <c r="Z32" s="15">
        <v>1</v>
      </c>
      <c r="AA32" s="15">
        <v>1</v>
      </c>
      <c r="AB32" s="15">
        <v>1</v>
      </c>
      <c r="AC32" s="15">
        <v>1</v>
      </c>
      <c r="AD32" s="15">
        <v>1</v>
      </c>
      <c r="AE32" s="15">
        <v>1</v>
      </c>
      <c r="AF32" s="15">
        <v>1</v>
      </c>
      <c r="AG32" s="15">
        <v>1</v>
      </c>
      <c r="AH32" s="15">
        <v>1</v>
      </c>
      <c r="AI32" s="15">
        <v>1</v>
      </c>
      <c r="AJ32" s="15">
        <v>1</v>
      </c>
      <c r="AK32" s="15">
        <v>1</v>
      </c>
      <c r="AL32" s="15">
        <v>1</v>
      </c>
      <c r="AM32" s="15">
        <v>1</v>
      </c>
      <c r="AN32" s="15">
        <v>1</v>
      </c>
      <c r="AO32" s="15">
        <v>1</v>
      </c>
      <c r="AP32" s="15">
        <v>1</v>
      </c>
      <c r="AQ32" s="15">
        <v>1</v>
      </c>
      <c r="AR32" s="15">
        <v>1</v>
      </c>
      <c r="AS32" s="15">
        <v>1</v>
      </c>
      <c r="AT32" s="15">
        <v>1</v>
      </c>
      <c r="AU32" s="15">
        <v>1</v>
      </c>
      <c r="AV32" s="15">
        <v>1</v>
      </c>
      <c r="AW32" s="15">
        <v>1</v>
      </c>
    </row>
    <row r="33" spans="1:49" s="15" customFormat="1">
      <c r="A33" s="15" t="s">
        <v>4</v>
      </c>
      <c r="B33" s="15" t="s">
        <v>18</v>
      </c>
      <c r="C33" s="15" t="s">
        <v>6</v>
      </c>
      <c r="D33" s="15" t="s">
        <v>39</v>
      </c>
      <c r="E33" s="15" t="s">
        <v>326</v>
      </c>
      <c r="F33" s="15" t="s">
        <v>51</v>
      </c>
      <c r="G33" s="15">
        <v>0.15</v>
      </c>
      <c r="H33" s="15">
        <v>0.15</v>
      </c>
      <c r="I33" s="15">
        <v>0.15</v>
      </c>
      <c r="J33" s="15">
        <v>0.15</v>
      </c>
      <c r="K33" s="15">
        <v>0.15</v>
      </c>
      <c r="L33" s="15">
        <v>0.15</v>
      </c>
      <c r="M33" s="15">
        <v>0.15</v>
      </c>
      <c r="N33" s="15">
        <v>0.15</v>
      </c>
      <c r="O33" s="15">
        <v>0.15</v>
      </c>
      <c r="P33" s="15">
        <v>0.15</v>
      </c>
      <c r="Q33" s="15">
        <v>0.15</v>
      </c>
      <c r="R33" s="15">
        <v>0.15</v>
      </c>
      <c r="S33" s="15">
        <v>0.15</v>
      </c>
      <c r="T33" s="15">
        <v>0.15</v>
      </c>
      <c r="U33" s="15">
        <v>0.15</v>
      </c>
      <c r="V33" s="15">
        <v>0.15</v>
      </c>
      <c r="W33" s="15">
        <v>0.15</v>
      </c>
      <c r="X33" s="15">
        <v>0.15</v>
      </c>
      <c r="Y33" s="15">
        <v>0.15</v>
      </c>
      <c r="Z33" s="15">
        <v>0.15</v>
      </c>
      <c r="AA33" s="15">
        <v>0.15</v>
      </c>
      <c r="AB33" s="15">
        <v>0.15</v>
      </c>
      <c r="AC33" s="15">
        <v>0.15</v>
      </c>
      <c r="AD33" s="15">
        <v>0.15</v>
      </c>
      <c r="AE33" s="15">
        <v>0.15</v>
      </c>
      <c r="AF33" s="15">
        <v>0.15</v>
      </c>
      <c r="AG33" s="15">
        <v>0.15</v>
      </c>
      <c r="AH33" s="15">
        <v>0.15</v>
      </c>
      <c r="AI33" s="15">
        <v>0.15</v>
      </c>
      <c r="AJ33" s="15">
        <v>0.15</v>
      </c>
      <c r="AK33" s="15">
        <v>0.15</v>
      </c>
      <c r="AL33" s="15">
        <v>0.15</v>
      </c>
      <c r="AM33" s="15">
        <v>0.15</v>
      </c>
      <c r="AN33" s="15">
        <v>0.15</v>
      </c>
      <c r="AO33" s="15">
        <v>0.15</v>
      </c>
      <c r="AP33" s="15">
        <v>0.15</v>
      </c>
      <c r="AQ33" s="15">
        <v>0.15</v>
      </c>
      <c r="AR33" s="15">
        <v>0.15</v>
      </c>
      <c r="AS33" s="15">
        <v>0.15</v>
      </c>
      <c r="AT33" s="15">
        <v>0.15</v>
      </c>
      <c r="AU33" s="15">
        <v>0.15</v>
      </c>
      <c r="AV33" s="15">
        <v>0.15</v>
      </c>
      <c r="AW33" s="15">
        <v>0.15</v>
      </c>
    </row>
    <row r="34" spans="1:49" s="15" customFormat="1">
      <c r="A34" s="15" t="s">
        <v>4</v>
      </c>
      <c r="B34" s="15" t="s">
        <v>18</v>
      </c>
      <c r="C34" s="15" t="s">
        <v>6</v>
      </c>
      <c r="D34" s="15" t="s">
        <v>39</v>
      </c>
      <c r="E34" s="15" t="s">
        <v>326</v>
      </c>
      <c r="F34" s="15" t="s">
        <v>256</v>
      </c>
      <c r="G34" s="15">
        <f>'Electric lighting efficiencies'!E18</f>
        <v>0.2</v>
      </c>
      <c r="H34" s="15">
        <f>'Electric lighting efficiencies'!F18</f>
        <v>0.2</v>
      </c>
      <c r="I34" s="15">
        <f>'Electric lighting efficiencies'!G18</f>
        <v>0.2</v>
      </c>
      <c r="J34" s="15">
        <f>'Electric lighting efficiencies'!H18</f>
        <v>0.2</v>
      </c>
      <c r="K34" s="15">
        <f>'Electric lighting efficiencies'!I18</f>
        <v>0.2</v>
      </c>
      <c r="L34" s="15">
        <f>'Electric lighting efficiencies'!J18</f>
        <v>0.2</v>
      </c>
      <c r="M34" s="15">
        <f>'Electric lighting efficiencies'!K18</f>
        <v>0.2</v>
      </c>
      <c r="N34" s="15">
        <f>'Electric lighting efficiencies'!L18</f>
        <v>0.2</v>
      </c>
      <c r="O34" s="15">
        <f>'Electric lighting efficiencies'!M18</f>
        <v>0.2</v>
      </c>
      <c r="P34" s="15">
        <f>'Electric lighting efficiencies'!N18</f>
        <v>0.2</v>
      </c>
      <c r="Q34" s="15">
        <f>'Electric lighting efficiencies'!O18</f>
        <v>0.2</v>
      </c>
      <c r="R34" s="15">
        <f>'Electric lighting efficiencies'!P18</f>
        <v>0.2</v>
      </c>
      <c r="S34" s="15">
        <f>'Electric lighting efficiencies'!Q18</f>
        <v>0.2</v>
      </c>
      <c r="T34" s="15">
        <f>'Electric lighting efficiencies'!R18</f>
        <v>0.2</v>
      </c>
      <c r="U34" s="15">
        <f>'Electric lighting efficiencies'!S18</f>
        <v>0.2</v>
      </c>
      <c r="V34" s="15">
        <f>'Electric lighting efficiencies'!T18</f>
        <v>0.2</v>
      </c>
      <c r="W34" s="15">
        <f>'Electric lighting efficiencies'!U18</f>
        <v>0.2</v>
      </c>
      <c r="X34" s="15">
        <f>'Electric lighting efficiencies'!V18</f>
        <v>0.2</v>
      </c>
      <c r="Y34" s="15">
        <f>'Electric lighting efficiencies'!W18</f>
        <v>0.2</v>
      </c>
      <c r="Z34" s="15">
        <f>'Electric lighting efficiencies'!X18</f>
        <v>0.2</v>
      </c>
      <c r="AA34" s="15">
        <f>'Electric lighting efficiencies'!Y18</f>
        <v>0.2</v>
      </c>
      <c r="AB34" s="15">
        <f>'Electric lighting efficiencies'!Z18</f>
        <v>0.2</v>
      </c>
      <c r="AC34" s="15">
        <f>'Electric lighting efficiencies'!AA18</f>
        <v>0.2</v>
      </c>
      <c r="AD34" s="15">
        <f>'Electric lighting efficiencies'!AB18</f>
        <v>0.2</v>
      </c>
      <c r="AE34" s="15">
        <f>'Electric lighting efficiencies'!AC18</f>
        <v>0.2</v>
      </c>
      <c r="AF34" s="15">
        <f>'Electric lighting efficiencies'!AD18</f>
        <v>0.2</v>
      </c>
      <c r="AG34" s="15">
        <f>'Electric lighting efficiencies'!AE18</f>
        <v>0.2</v>
      </c>
      <c r="AH34" s="15">
        <f>'Electric lighting efficiencies'!AF18</f>
        <v>0.2</v>
      </c>
      <c r="AI34" s="15">
        <f>'Electric lighting efficiencies'!AG18</f>
        <v>0.2</v>
      </c>
      <c r="AJ34" s="15">
        <f>'Electric lighting efficiencies'!AH18</f>
        <v>0.2</v>
      </c>
      <c r="AK34" s="15">
        <f>'Electric lighting efficiencies'!AI18</f>
        <v>0.2</v>
      </c>
      <c r="AL34" s="15">
        <f>'Electric lighting efficiencies'!AJ18</f>
        <v>0.2</v>
      </c>
      <c r="AM34" s="15">
        <f>'Electric lighting efficiencies'!AK18</f>
        <v>0.2</v>
      </c>
      <c r="AN34" s="15">
        <f>'Electric lighting efficiencies'!AL18</f>
        <v>0.2</v>
      </c>
      <c r="AO34" s="15">
        <f>'Electric lighting efficiencies'!AM18</f>
        <v>0.2</v>
      </c>
      <c r="AP34" s="15">
        <f>'Electric lighting efficiencies'!AN18</f>
        <v>0.2</v>
      </c>
      <c r="AQ34" s="15">
        <f>'Electric lighting efficiencies'!AO18</f>
        <v>0.2</v>
      </c>
      <c r="AR34" s="15">
        <f>'Electric lighting efficiencies'!AP18</f>
        <v>0.2</v>
      </c>
      <c r="AS34" s="15">
        <f>'Electric lighting efficiencies'!AQ18</f>
        <v>0.2</v>
      </c>
      <c r="AT34" s="15">
        <f>'Electric lighting efficiencies'!AR18</f>
        <v>0.2</v>
      </c>
      <c r="AU34" s="15">
        <f>'Electric lighting efficiencies'!AS18</f>
        <v>0.2</v>
      </c>
      <c r="AV34" s="15">
        <f>'Electric lighting efficiencies'!AT18</f>
        <v>0.2</v>
      </c>
      <c r="AW34" s="15">
        <f>'Electric lighting efficiencies'!AU18</f>
        <v>0.2</v>
      </c>
    </row>
    <row r="35" spans="1:49" s="15" customFormat="1">
      <c r="A35" s="15" t="s">
        <v>4</v>
      </c>
      <c r="B35" s="15" t="s">
        <v>18</v>
      </c>
      <c r="C35" s="15" t="s">
        <v>6</v>
      </c>
      <c r="D35" s="15" t="s">
        <v>39</v>
      </c>
      <c r="E35" s="15" t="s">
        <v>326</v>
      </c>
      <c r="F35" s="15" t="s">
        <v>318</v>
      </c>
      <c r="G35" s="15">
        <f>'Electric lighting efficiencies'!Z19</f>
        <v>0.12612005856515374</v>
      </c>
      <c r="H35" s="15">
        <f>'Electric lighting efficiencies'!AA19</f>
        <v>0.12808199121522693</v>
      </c>
      <c r="I35" s="15">
        <f>'Electric lighting efficiencies'!AB19</f>
        <v>0.13004392386530014</v>
      </c>
      <c r="J35" s="15">
        <f>'Electric lighting efficiencies'!AC19</f>
        <v>0.13200585651537333</v>
      </c>
      <c r="K35" s="15">
        <f>'Electric lighting efficiencies'!AD19</f>
        <v>0.13396778916544655</v>
      </c>
      <c r="L35" s="15">
        <f>'Electric lighting efficiencies'!AE19</f>
        <v>0.13592972181551977</v>
      </c>
      <c r="M35" s="15">
        <f>'Electric lighting efficiencies'!AF19</f>
        <v>0.13789165446559296</v>
      </c>
      <c r="N35" s="15">
        <f>'Electric lighting efficiencies'!AG19</f>
        <v>0.13985358711566617</v>
      </c>
      <c r="O35" s="15">
        <f>'Electric lighting efficiencies'!AH19</f>
        <v>0.14181551976573939</v>
      </c>
      <c r="P35" s="15">
        <f>'Electric lighting efficiencies'!AI19</f>
        <v>0.14377745241581258</v>
      </c>
      <c r="Q35" s="15">
        <f>'Electric lighting efficiencies'!AJ19</f>
        <v>0.1457393850658858</v>
      </c>
      <c r="R35" s="15">
        <f>'Electric lighting efficiencies'!AK19</f>
        <v>0.14770131771595901</v>
      </c>
      <c r="S35" s="15">
        <f>'Electric lighting efficiencies'!AL19</f>
        <v>0.14966325036603223</v>
      </c>
      <c r="T35" s="15">
        <f>'Electric lighting efficiencies'!AM19</f>
        <v>0.15162518301610542</v>
      </c>
      <c r="U35" s="15">
        <f>'Electric lighting efficiencies'!AN19</f>
        <v>0.15358711566617861</v>
      </c>
      <c r="V35" s="15">
        <f>'Electric lighting efficiencies'!AO19</f>
        <v>0.1555490483162518</v>
      </c>
      <c r="W35" s="15">
        <f>'Electric lighting efficiencies'!AP19</f>
        <v>0.15751098096632501</v>
      </c>
      <c r="X35" s="15">
        <f>'Electric lighting efficiencies'!AQ19</f>
        <v>0.15947291361639823</v>
      </c>
      <c r="Y35" s="15">
        <f>'Electric lighting efficiencies'!AR19</f>
        <v>0.16143484626647142</v>
      </c>
      <c r="Z35" s="15">
        <f>'Electric lighting efficiencies'!AS19</f>
        <v>0.16339677891654464</v>
      </c>
      <c r="AA35" s="15">
        <f>'Electric lighting efficiencies'!AT19</f>
        <v>0.16535871156661788</v>
      </c>
      <c r="AB35" s="15">
        <f>'Electric lighting efficiencies'!AU19</f>
        <v>0.16732064421669107</v>
      </c>
      <c r="AC35" s="15">
        <f>'Electric lighting efficiencies'!AV19</f>
        <v>0.16928257686676429</v>
      </c>
      <c r="AD35" s="15">
        <f>'Electric lighting efficiencies'!AW19</f>
        <v>0.17124450951683748</v>
      </c>
      <c r="AE35" s="15">
        <f>'Electric lighting efficiencies'!AX19</f>
        <v>0.17320644216691067</v>
      </c>
      <c r="AF35" s="15">
        <f>'Electric lighting efficiencies'!AY19</f>
        <v>0.17516837481698389</v>
      </c>
      <c r="AG35" s="15">
        <f>'Electric lighting efficiencies'!AZ19</f>
        <v>0.17713030746705707</v>
      </c>
      <c r="AH35" s="15">
        <f>'Electric lighting efficiencies'!BA19</f>
        <v>0.17909224011713029</v>
      </c>
      <c r="AI35" s="15">
        <f>'Electric lighting efficiencies'!BB19</f>
        <v>0.18105417276720348</v>
      </c>
      <c r="AJ35" s="15">
        <f>'Electric lighting efficiencies'!BC19</f>
        <v>0.18301610541727673</v>
      </c>
      <c r="AK35" s="15">
        <f>'Electric lighting efficiencies'!BD19</f>
        <v>0.18497803806734991</v>
      </c>
      <c r="AL35" s="15">
        <f>'Electric lighting efficiencies'!BE19</f>
        <v>0.18693997071742313</v>
      </c>
      <c r="AM35" s="15">
        <f>'Electric lighting efficiencies'!BF19</f>
        <v>0.18890190336749635</v>
      </c>
      <c r="AN35" s="15">
        <f>'Electric lighting efficiencies'!BG19</f>
        <v>0.19086383601756954</v>
      </c>
      <c r="AO35" s="15">
        <f>'Electric lighting efficiencies'!BH19</f>
        <v>0.19282576866764276</v>
      </c>
      <c r="AP35" s="15">
        <f>'Electric lighting efficiencies'!BI19</f>
        <v>0.194787701317716</v>
      </c>
      <c r="AQ35" s="15">
        <f>'Electric lighting efficiencies'!BJ19</f>
        <v>0.19674963396778913</v>
      </c>
      <c r="AR35" s="15">
        <f>'Electric lighting efficiencies'!BK19</f>
        <v>0.19871156661786232</v>
      </c>
      <c r="AS35" s="15">
        <f>'Electric lighting efficiencies'!BL19</f>
        <v>0.20067349926793557</v>
      </c>
      <c r="AT35" s="15">
        <f>'Electric lighting efficiencies'!BM19</f>
        <v>0.20263543191800878</v>
      </c>
      <c r="AU35" s="15">
        <f>'Electric lighting efficiencies'!BN19</f>
        <v>0.20459736456808197</v>
      </c>
      <c r="AV35" s="15">
        <f>'Electric lighting efficiencies'!BO19</f>
        <v>0.20655929721815519</v>
      </c>
      <c r="AW35" s="15">
        <f>'Electric lighting efficiencies'!BP19</f>
        <v>0.20852122986822841</v>
      </c>
    </row>
    <row r="36" spans="1:49">
      <c r="A36" s="2" t="s">
        <v>4</v>
      </c>
      <c r="B36" s="2" t="s">
        <v>19</v>
      </c>
      <c r="C36" s="2" t="s">
        <v>6</v>
      </c>
      <c r="D36" s="2"/>
      <c r="E36" s="2"/>
      <c r="F36" s="2" t="s">
        <v>7</v>
      </c>
      <c r="G36" s="2">
        <v>170</v>
      </c>
      <c r="H36" s="2">
        <v>194</v>
      </c>
      <c r="I36" s="2">
        <v>226</v>
      </c>
      <c r="J36" s="2">
        <f>FixedGHIndustryElectricity!I3</f>
        <v>210.6</v>
      </c>
      <c r="K36" s="2">
        <f>FixedGHIndustryElectricity!J3</f>
        <v>204</v>
      </c>
      <c r="L36" s="2">
        <f>FixedGHIndustryElectricity!K3</f>
        <v>215.4</v>
      </c>
      <c r="M36" s="2">
        <f>FixedGHIndustryElectricity!L3</f>
        <v>226.79999999999998</v>
      </c>
      <c r="N36" s="2">
        <f>FixedGHIndustryElectricity!M3</f>
        <v>192</v>
      </c>
      <c r="O36" s="2">
        <f>FixedGHIndustryElectricity!N3</f>
        <v>238.79999999999998</v>
      </c>
      <c r="P36" s="2">
        <f>FixedGHIndustryElectricity!O3</f>
        <v>272.39999999999998</v>
      </c>
      <c r="Q36" s="2">
        <f>FixedGHIndustryElectricity!P3</f>
        <v>275.39999999999998</v>
      </c>
      <c r="R36" s="2">
        <f>FixedGHIndustryElectricity!Q3</f>
        <v>200</v>
      </c>
      <c r="S36" s="2">
        <f>FixedGHIndustryElectricity!R3</f>
        <v>50</v>
      </c>
      <c r="T36" s="2">
        <f>FixedGHIndustryElectricity!S3</f>
        <v>25</v>
      </c>
      <c r="U36" s="2">
        <f>FixedGHIndustryElectricity!T3</f>
        <v>50</v>
      </c>
      <c r="V36" s="2">
        <f>FixedGHIndustryElectricity!U3</f>
        <v>100</v>
      </c>
      <c r="W36" s="2">
        <f>FixedGHIndustryElectricity!V3</f>
        <v>150</v>
      </c>
      <c r="X36" s="2">
        <f>FixedGHIndustryElectricity!W3</f>
        <v>150</v>
      </c>
      <c r="Y36" s="2">
        <f>FixedGHIndustryElectricity!X3</f>
        <v>150</v>
      </c>
      <c r="Z36" s="2">
        <f>FixedGHIndustryElectricity!Y3</f>
        <v>150</v>
      </c>
      <c r="AA36" s="2">
        <f>FixedGHIndustryElectricity!Z3</f>
        <v>150</v>
      </c>
      <c r="AB36" s="2">
        <f>FixedGHIndustryElectricity!AA3</f>
        <v>150</v>
      </c>
      <c r="AC36" s="2">
        <f>FixedGHIndustryElectricity!AB3</f>
        <v>150</v>
      </c>
      <c r="AD36" s="2">
        <f>FixedGHIndustryElectricity!AC3</f>
        <v>150</v>
      </c>
      <c r="AE36" s="2">
        <f>FixedGHIndustryElectricity!AD3</f>
        <v>150</v>
      </c>
      <c r="AF36" s="2">
        <f>FixedGHIndustryElectricity!AE3</f>
        <v>150</v>
      </c>
      <c r="AG36" s="2">
        <f>FixedGHIndustryElectricity!AF3</f>
        <v>150</v>
      </c>
      <c r="AH36" s="2">
        <f>FixedGHIndustryElectricity!AG3</f>
        <v>150</v>
      </c>
      <c r="AI36" s="2">
        <f>FixedGHIndustryElectricity!AH3</f>
        <v>150</v>
      </c>
      <c r="AJ36" s="2">
        <f>FixedGHIndustryElectricity!AI3</f>
        <v>150</v>
      </c>
      <c r="AK36" s="2">
        <f>FixedGHIndustryElectricity!AJ3</f>
        <v>150</v>
      </c>
      <c r="AL36" s="2">
        <f>FixedGHIndustryElectricity!AK3</f>
        <v>50</v>
      </c>
      <c r="AM36" s="2">
        <f>FixedGHIndustryElectricity!AL3</f>
        <v>12.5</v>
      </c>
      <c r="AN36" s="2">
        <f>FixedGHIndustryElectricity!AM3</f>
        <v>0</v>
      </c>
      <c r="AO36" s="2">
        <f>FixedGHIndustryElectricity!AN3</f>
        <v>0</v>
      </c>
      <c r="AP36" s="2">
        <f>FixedGHIndustryElectricity!AO3</f>
        <v>0</v>
      </c>
      <c r="AQ36" s="2">
        <f>FixedGHIndustryElectricity!AP3</f>
        <v>0</v>
      </c>
      <c r="AR36" s="2">
        <f>FixedGHIndustryElectricity!AQ3</f>
        <v>0</v>
      </c>
      <c r="AS36" s="2">
        <f>FixedGHIndustryElectricity!AR3</f>
        <v>0</v>
      </c>
      <c r="AT36" s="2">
        <f>FixedGHIndustryElectricity!AS3</f>
        <v>0</v>
      </c>
      <c r="AU36" s="2">
        <f>FixedGHIndustryElectricity!AT3</f>
        <v>51.291057618041997</v>
      </c>
      <c r="AV36" s="2">
        <f>FixedGHIndustryElectricity!AU3</f>
        <v>52.691229587317203</v>
      </c>
      <c r="AW36" s="2">
        <f>FixedGHIndustryElectricity!AV3</f>
        <v>50.573946697890001</v>
      </c>
    </row>
    <row r="37" spans="1:49">
      <c r="A37" s="2" t="s">
        <v>4</v>
      </c>
      <c r="B37" s="2" t="s">
        <v>19</v>
      </c>
      <c r="C37" s="2" t="s">
        <v>6</v>
      </c>
      <c r="D37" s="2"/>
      <c r="E37" s="2"/>
      <c r="F37" s="2" t="s">
        <v>8</v>
      </c>
      <c r="G37" s="2">
        <v>6.6276803118908406E-2</v>
      </c>
      <c r="H37" s="2">
        <v>7.1297317162807794E-2</v>
      </c>
      <c r="I37" s="2">
        <v>7.8065630397236602E-2</v>
      </c>
      <c r="J37" s="2"/>
      <c r="K37" s="2"/>
      <c r="L37" s="2"/>
      <c r="M37" s="2"/>
      <c r="N37" s="2"/>
      <c r="O37" s="2"/>
      <c r="P37" s="2"/>
      <c r="Q37" s="2"/>
      <c r="R37" s="2"/>
      <c r="S37" s="2"/>
      <c r="T37" s="2"/>
      <c r="U37" s="2"/>
      <c r="V37" s="2"/>
      <c r="W37" s="2"/>
      <c r="X37" s="2"/>
      <c r="Y37" s="2"/>
      <c r="Z37" s="2"/>
      <c r="AA37" s="2"/>
      <c r="AB37" s="2"/>
      <c r="AC37" s="2"/>
      <c r="AD37" s="2"/>
      <c r="AE37" s="2"/>
      <c r="AF37" s="2"/>
      <c r="AG37" s="2"/>
      <c r="AH37" s="2"/>
      <c r="AI37" s="2"/>
      <c r="AJ37" s="2"/>
      <c r="AK37" s="2"/>
      <c r="AL37" s="2"/>
      <c r="AM37" s="2"/>
      <c r="AN37" s="2"/>
      <c r="AO37" s="2"/>
      <c r="AP37" s="2"/>
      <c r="AQ37" s="2"/>
      <c r="AR37" s="2"/>
      <c r="AS37" s="2"/>
      <c r="AT37" s="2"/>
      <c r="AU37" s="2"/>
      <c r="AV37" s="2"/>
      <c r="AW37" s="2"/>
    </row>
    <row r="38" spans="1:49" s="15" customFormat="1">
      <c r="A38" s="15" t="s">
        <v>4</v>
      </c>
      <c r="B38" s="15" t="s">
        <v>19</v>
      </c>
      <c r="C38" s="15" t="s">
        <v>6</v>
      </c>
      <c r="D38" s="15" t="s">
        <v>359</v>
      </c>
      <c r="E38" s="15" t="s">
        <v>330</v>
      </c>
      <c r="F38" s="15" t="s">
        <v>51</v>
      </c>
      <c r="G38" s="15">
        <v>0.9</v>
      </c>
      <c r="H38" s="15">
        <v>0.9</v>
      </c>
      <c r="I38" s="15">
        <v>0.9</v>
      </c>
      <c r="J38" s="15">
        <v>0.9</v>
      </c>
      <c r="K38" s="15">
        <v>0.9</v>
      </c>
      <c r="L38" s="15">
        <v>0.9</v>
      </c>
      <c r="M38" s="15">
        <v>0.9</v>
      </c>
      <c r="N38" s="15">
        <v>0.9</v>
      </c>
      <c r="O38" s="15">
        <v>0.9</v>
      </c>
      <c r="P38" s="15">
        <v>0.9</v>
      </c>
      <c r="Q38" s="15">
        <v>0.9</v>
      </c>
      <c r="R38" s="15">
        <v>0.9</v>
      </c>
      <c r="S38" s="15">
        <v>0.9</v>
      </c>
      <c r="T38" s="15">
        <v>0.9</v>
      </c>
      <c r="U38" s="15">
        <v>0.9</v>
      </c>
      <c r="V38" s="15">
        <v>0.9</v>
      </c>
      <c r="W38" s="15">
        <v>0.9</v>
      </c>
      <c r="X38" s="15">
        <v>0.9</v>
      </c>
      <c r="Y38" s="15">
        <v>0.9</v>
      </c>
      <c r="Z38" s="15">
        <v>0.9</v>
      </c>
      <c r="AA38" s="15">
        <v>0.9</v>
      </c>
      <c r="AB38" s="15">
        <v>0.9</v>
      </c>
      <c r="AC38" s="15">
        <v>0.9</v>
      </c>
      <c r="AD38" s="15">
        <v>0.9</v>
      </c>
      <c r="AE38" s="15">
        <v>0.9</v>
      </c>
      <c r="AF38" s="15">
        <v>0.9</v>
      </c>
      <c r="AG38" s="15">
        <v>0.9</v>
      </c>
      <c r="AH38" s="15">
        <v>0.9</v>
      </c>
      <c r="AI38" s="15">
        <v>0.9</v>
      </c>
      <c r="AJ38" s="15">
        <v>0.9</v>
      </c>
      <c r="AK38" s="15">
        <v>0.9</v>
      </c>
      <c r="AL38" s="15">
        <v>0.9</v>
      </c>
      <c r="AM38" s="15">
        <v>0.9</v>
      </c>
      <c r="AN38" s="15">
        <v>0.9</v>
      </c>
      <c r="AO38" s="15">
        <v>0.9</v>
      </c>
      <c r="AP38" s="15">
        <v>0.9</v>
      </c>
      <c r="AQ38" s="15">
        <v>0.9</v>
      </c>
      <c r="AR38" s="15">
        <v>0.9</v>
      </c>
      <c r="AS38" s="15">
        <v>0.9</v>
      </c>
      <c r="AT38" s="15">
        <v>0.9</v>
      </c>
      <c r="AU38" s="15">
        <v>0.9</v>
      </c>
      <c r="AV38" s="15">
        <v>0.9</v>
      </c>
      <c r="AW38" s="15">
        <v>0.9</v>
      </c>
    </row>
    <row r="39" spans="1:49" s="15" customFormat="1">
      <c r="A39" s="15" t="s">
        <v>4</v>
      </c>
      <c r="B39" s="15" t="s">
        <v>19</v>
      </c>
      <c r="C39" s="15" t="s">
        <v>6</v>
      </c>
      <c r="D39" s="15" t="s">
        <v>359</v>
      </c>
      <c r="E39" s="15" t="s">
        <v>330</v>
      </c>
      <c r="F39" s="15" t="s">
        <v>256</v>
      </c>
      <c r="G39" s="15">
        <f>'PB Efficiencies'!B30</f>
        <v>0.80200000000000005</v>
      </c>
      <c r="H39" s="15">
        <f>'PB Efficiencies'!C30</f>
        <v>0.80400000000000005</v>
      </c>
      <c r="I39" s="15">
        <f>'PB Efficiencies'!D30</f>
        <v>0.80600000000000005</v>
      </c>
      <c r="J39" s="15">
        <f>'PB Efficiencies'!E30</f>
        <v>0.80800000000000005</v>
      </c>
      <c r="K39" s="15">
        <f>'PB Efficiencies'!F30</f>
        <v>0.81</v>
      </c>
      <c r="L39" s="15">
        <f>'PB Efficiencies'!G30</f>
        <v>0.81200000000000006</v>
      </c>
      <c r="M39" s="15">
        <f>'PB Efficiencies'!H30</f>
        <v>0.81399999999999995</v>
      </c>
      <c r="N39" s="15">
        <f>'PB Efficiencies'!I30</f>
        <v>0.81599999999999995</v>
      </c>
      <c r="O39" s="15">
        <f>'PB Efficiencies'!J30</f>
        <v>0.81799999999999995</v>
      </c>
      <c r="P39" s="15">
        <f>'PB Efficiencies'!K30</f>
        <v>0.82</v>
      </c>
      <c r="Q39" s="15">
        <f>'PB Efficiencies'!L30</f>
        <v>0.82199999999999995</v>
      </c>
      <c r="R39" s="15">
        <f>'PB Efficiencies'!M30</f>
        <v>0.82399999999999995</v>
      </c>
      <c r="S39" s="15">
        <f>'PB Efficiencies'!N30</f>
        <v>0.82599999999999996</v>
      </c>
      <c r="T39" s="15">
        <f>'PB Efficiencies'!O30</f>
        <v>0.82799999999999996</v>
      </c>
      <c r="U39" s="15">
        <f>'PB Efficiencies'!P30</f>
        <v>0.83</v>
      </c>
      <c r="V39" s="15">
        <f>'PB Efficiencies'!Q30</f>
        <v>0.83199999999999996</v>
      </c>
      <c r="W39" s="15">
        <f>'PB Efficiencies'!R30</f>
        <v>0.83399999999999996</v>
      </c>
      <c r="X39" s="15">
        <f>'PB Efficiencies'!S30</f>
        <v>0.83599999999999997</v>
      </c>
      <c r="Y39" s="15">
        <f>'PB Efficiencies'!T30</f>
        <v>0.83799999999999997</v>
      </c>
      <c r="Z39" s="15">
        <f>'PB Efficiencies'!U30</f>
        <v>0.84</v>
      </c>
      <c r="AA39" s="15">
        <f>'PB Efficiencies'!V30</f>
        <v>0.84199999999999997</v>
      </c>
      <c r="AB39" s="15">
        <f>'PB Efficiencies'!W30</f>
        <v>0.84399999999999997</v>
      </c>
      <c r="AC39" s="15">
        <f>'PB Efficiencies'!X30</f>
        <v>0.84599999999999997</v>
      </c>
      <c r="AD39" s="15">
        <f>'PB Efficiencies'!Y30</f>
        <v>0.84799999999999998</v>
      </c>
      <c r="AE39" s="15">
        <f>'PB Efficiencies'!Z30</f>
        <v>0.85</v>
      </c>
      <c r="AF39" s="15">
        <f>'PB Efficiencies'!AA30</f>
        <v>0.85199999999999998</v>
      </c>
      <c r="AG39" s="15">
        <f>'PB Efficiencies'!AB30</f>
        <v>0.85399999999999998</v>
      </c>
      <c r="AH39" s="15">
        <f>'PB Efficiencies'!AC30</f>
        <v>0.85599999999999998</v>
      </c>
      <c r="AI39" s="15">
        <f>'PB Efficiencies'!AD30</f>
        <v>0.85799999999999998</v>
      </c>
      <c r="AJ39" s="15">
        <f>'PB Efficiencies'!AE30</f>
        <v>0.86</v>
      </c>
      <c r="AK39" s="15">
        <f>'PB Efficiencies'!AF30</f>
        <v>0.86199999999999999</v>
      </c>
      <c r="AL39" s="15">
        <f>'PB Efficiencies'!AG30</f>
        <v>0.86399999999999999</v>
      </c>
      <c r="AM39" s="15">
        <f>'PB Efficiencies'!AH30</f>
        <v>0.86599999999999999</v>
      </c>
      <c r="AN39" s="15">
        <f>'PB Efficiencies'!AI30</f>
        <v>0.86799999999999999</v>
      </c>
      <c r="AO39" s="15">
        <f>'PB Efficiencies'!AJ30</f>
        <v>0.87</v>
      </c>
      <c r="AP39" s="15">
        <f>'PB Efficiencies'!AK30</f>
        <v>0.872</v>
      </c>
      <c r="AQ39" s="15">
        <f>'PB Efficiencies'!AL30</f>
        <v>0.874</v>
      </c>
      <c r="AR39" s="15">
        <f>'PB Efficiencies'!AM30</f>
        <v>0.876</v>
      </c>
      <c r="AS39" s="15">
        <f>'PB Efficiencies'!AN30</f>
        <v>0.878</v>
      </c>
      <c r="AT39" s="15">
        <f>'PB Efficiencies'!AO30</f>
        <v>0.88</v>
      </c>
      <c r="AU39" s="15">
        <f>'PB Efficiencies'!AP30</f>
        <v>0.88200000000000001</v>
      </c>
      <c r="AV39" s="15">
        <f>'PB Efficiencies'!AQ30</f>
        <v>0.88400000000000001</v>
      </c>
      <c r="AW39" s="15">
        <f>'PB Efficiencies'!AR30</f>
        <v>0.88600000000000001</v>
      </c>
    </row>
    <row r="40" spans="1:49" s="15" customFormat="1">
      <c r="A40" s="15" t="s">
        <v>4</v>
      </c>
      <c r="B40" s="15" t="s">
        <v>19</v>
      </c>
      <c r="C40" s="15" t="s">
        <v>6</v>
      </c>
      <c r="D40" s="15" t="s">
        <v>359</v>
      </c>
      <c r="E40" s="15" t="s">
        <v>330</v>
      </c>
      <c r="F40" s="15" t="s">
        <v>318</v>
      </c>
      <c r="G40" s="15">
        <f t="shared" ref="G40:AW40" si="3">phi_HTH.600.C</f>
        <v>0.65853518868464755</v>
      </c>
      <c r="H40" s="15">
        <f t="shared" si="3"/>
        <v>0.65853518868464755</v>
      </c>
      <c r="I40" s="15">
        <f t="shared" si="3"/>
        <v>0.65853518868464755</v>
      </c>
      <c r="J40" s="15">
        <f t="shared" si="3"/>
        <v>0.65853518868464755</v>
      </c>
      <c r="K40" s="15">
        <f t="shared" si="3"/>
        <v>0.65853518868464755</v>
      </c>
      <c r="L40" s="15">
        <f t="shared" si="3"/>
        <v>0.65853518868464755</v>
      </c>
      <c r="M40" s="15">
        <f t="shared" si="3"/>
        <v>0.65853518868464755</v>
      </c>
      <c r="N40" s="15">
        <f t="shared" si="3"/>
        <v>0.65853518868464755</v>
      </c>
      <c r="O40" s="15">
        <f t="shared" si="3"/>
        <v>0.65853518868464755</v>
      </c>
      <c r="P40" s="15">
        <f t="shared" si="3"/>
        <v>0.65853518868464755</v>
      </c>
      <c r="Q40" s="15">
        <f t="shared" si="3"/>
        <v>0.65853518868464755</v>
      </c>
      <c r="R40" s="15">
        <f t="shared" si="3"/>
        <v>0.65853518868464755</v>
      </c>
      <c r="S40" s="15">
        <f t="shared" si="3"/>
        <v>0.65853518868464755</v>
      </c>
      <c r="T40" s="15">
        <f t="shared" si="3"/>
        <v>0.65853518868464755</v>
      </c>
      <c r="U40" s="15">
        <f t="shared" si="3"/>
        <v>0.65853518868464755</v>
      </c>
      <c r="V40" s="15">
        <f t="shared" si="3"/>
        <v>0.65853518868464755</v>
      </c>
      <c r="W40" s="15">
        <f t="shared" si="3"/>
        <v>0.65853518868464755</v>
      </c>
      <c r="X40" s="15">
        <f t="shared" si="3"/>
        <v>0.65853518868464755</v>
      </c>
      <c r="Y40" s="15">
        <f t="shared" si="3"/>
        <v>0.65853518868464755</v>
      </c>
      <c r="Z40" s="15">
        <f t="shared" si="3"/>
        <v>0.65853518868464755</v>
      </c>
      <c r="AA40" s="15">
        <f t="shared" si="3"/>
        <v>0.65853518868464755</v>
      </c>
      <c r="AB40" s="15">
        <f t="shared" si="3"/>
        <v>0.65853518868464755</v>
      </c>
      <c r="AC40" s="15">
        <f t="shared" si="3"/>
        <v>0.65853518868464755</v>
      </c>
      <c r="AD40" s="15">
        <f t="shared" si="3"/>
        <v>0.65853518868464755</v>
      </c>
      <c r="AE40" s="15">
        <f t="shared" si="3"/>
        <v>0.65853518868464755</v>
      </c>
      <c r="AF40" s="15">
        <f t="shared" si="3"/>
        <v>0.65853518868464755</v>
      </c>
      <c r="AG40" s="15">
        <f t="shared" si="3"/>
        <v>0.65853518868464755</v>
      </c>
      <c r="AH40" s="15">
        <f t="shared" si="3"/>
        <v>0.65853518868464755</v>
      </c>
      <c r="AI40" s="15">
        <f t="shared" si="3"/>
        <v>0.65853518868464755</v>
      </c>
      <c r="AJ40" s="15">
        <f t="shared" si="3"/>
        <v>0.65853518868464755</v>
      </c>
      <c r="AK40" s="15">
        <f t="shared" si="3"/>
        <v>0.65853518868464755</v>
      </c>
      <c r="AL40" s="15">
        <f t="shared" si="3"/>
        <v>0.65853518868464755</v>
      </c>
      <c r="AM40" s="15">
        <f t="shared" si="3"/>
        <v>0.65853518868464755</v>
      </c>
      <c r="AN40" s="15">
        <f t="shared" si="3"/>
        <v>0.65853518868464755</v>
      </c>
      <c r="AO40" s="15">
        <f t="shared" si="3"/>
        <v>0.65853518868464755</v>
      </c>
      <c r="AP40" s="15">
        <f t="shared" si="3"/>
        <v>0.65853518868464755</v>
      </c>
      <c r="AQ40" s="15">
        <f t="shared" si="3"/>
        <v>0.65853518868464755</v>
      </c>
      <c r="AR40" s="15">
        <f t="shared" si="3"/>
        <v>0.65853518868464755</v>
      </c>
      <c r="AS40" s="15">
        <f t="shared" si="3"/>
        <v>0.65853518868464755</v>
      </c>
      <c r="AT40" s="15">
        <f t="shared" si="3"/>
        <v>0.65853518868464755</v>
      </c>
      <c r="AU40" s="15">
        <f t="shared" si="3"/>
        <v>0.65853518868464755</v>
      </c>
      <c r="AV40" s="15">
        <f t="shared" si="3"/>
        <v>0.65853518868464755</v>
      </c>
      <c r="AW40" s="15">
        <f t="shared" si="3"/>
        <v>0.65853518868464755</v>
      </c>
    </row>
    <row r="41" spans="1:49" s="15" customFormat="1">
      <c r="A41" s="15" t="s">
        <v>4</v>
      </c>
      <c r="B41" s="15" t="s">
        <v>19</v>
      </c>
      <c r="C41" s="15" t="s">
        <v>6</v>
      </c>
      <c r="D41" s="15" t="s">
        <v>39</v>
      </c>
      <c r="E41" s="15" t="s">
        <v>326</v>
      </c>
      <c r="F41" s="15" t="s">
        <v>51</v>
      </c>
      <c r="G41" s="15">
        <v>0.05</v>
      </c>
      <c r="H41" s="15">
        <v>0.05</v>
      </c>
      <c r="I41" s="15">
        <v>0.05</v>
      </c>
      <c r="J41" s="15">
        <v>0.05</v>
      </c>
      <c r="K41" s="15">
        <v>0.05</v>
      </c>
      <c r="L41" s="15">
        <v>0.05</v>
      </c>
      <c r="M41" s="15">
        <v>0.05</v>
      </c>
      <c r="N41" s="15">
        <v>0.05</v>
      </c>
      <c r="O41" s="15">
        <v>0.05</v>
      </c>
      <c r="P41" s="15">
        <v>0.05</v>
      </c>
      <c r="Q41" s="15">
        <v>0.05</v>
      </c>
      <c r="R41" s="15">
        <v>0.05</v>
      </c>
      <c r="S41" s="15">
        <v>0.05</v>
      </c>
      <c r="T41" s="15">
        <v>0.05</v>
      </c>
      <c r="U41" s="15">
        <v>0.05</v>
      </c>
      <c r="V41" s="15">
        <v>0.05</v>
      </c>
      <c r="W41" s="15">
        <v>0.05</v>
      </c>
      <c r="X41" s="15">
        <v>0.05</v>
      </c>
      <c r="Y41" s="15">
        <v>0.05</v>
      </c>
      <c r="Z41" s="15">
        <v>0.05</v>
      </c>
      <c r="AA41" s="15">
        <v>0.05</v>
      </c>
      <c r="AB41" s="15">
        <v>0.05</v>
      </c>
      <c r="AC41" s="15">
        <v>0.05</v>
      </c>
      <c r="AD41" s="15">
        <v>0.05</v>
      </c>
      <c r="AE41" s="15">
        <v>0.05</v>
      </c>
      <c r="AF41" s="15">
        <v>0.05</v>
      </c>
      <c r="AG41" s="15">
        <v>0.05</v>
      </c>
      <c r="AH41" s="15">
        <v>0.05</v>
      </c>
      <c r="AI41" s="15">
        <v>0.05</v>
      </c>
      <c r="AJ41" s="15">
        <v>0.05</v>
      </c>
      <c r="AK41" s="15">
        <v>0.05</v>
      </c>
      <c r="AL41" s="15">
        <v>0.05</v>
      </c>
      <c r="AM41" s="15">
        <v>0.05</v>
      </c>
      <c r="AN41" s="15">
        <v>0.05</v>
      </c>
      <c r="AO41" s="15">
        <v>0.05</v>
      </c>
      <c r="AP41" s="15">
        <v>0.05</v>
      </c>
      <c r="AQ41" s="15">
        <v>0.05</v>
      </c>
      <c r="AR41" s="15">
        <v>0.05</v>
      </c>
      <c r="AS41" s="15">
        <v>0.05</v>
      </c>
      <c r="AT41" s="15">
        <v>0.05</v>
      </c>
      <c r="AU41" s="15">
        <v>0.05</v>
      </c>
      <c r="AV41" s="15">
        <v>0.05</v>
      </c>
      <c r="AW41" s="15">
        <v>0.05</v>
      </c>
    </row>
    <row r="42" spans="1:49" s="15" customFormat="1">
      <c r="A42" s="15" t="s">
        <v>4</v>
      </c>
      <c r="B42" s="15" t="s">
        <v>19</v>
      </c>
      <c r="C42" s="15" t="s">
        <v>6</v>
      </c>
      <c r="D42" s="15" t="s">
        <v>39</v>
      </c>
      <c r="E42" s="15" t="s">
        <v>326</v>
      </c>
      <c r="F42" s="15" t="s">
        <v>256</v>
      </c>
      <c r="G42" s="15">
        <f>'Electric lighting efficiencies'!Z18</f>
        <v>0.2</v>
      </c>
      <c r="H42" s="15">
        <f>'Electric lighting efficiencies'!AA18</f>
        <v>0.2</v>
      </c>
      <c r="I42" s="15">
        <f>'Electric lighting efficiencies'!AB18</f>
        <v>0.2</v>
      </c>
      <c r="J42" s="15">
        <f>'Electric lighting efficiencies'!AC18</f>
        <v>0.2</v>
      </c>
      <c r="K42" s="15">
        <f>'Electric lighting efficiencies'!AD18</f>
        <v>0.2</v>
      </c>
      <c r="L42" s="15">
        <f>'Electric lighting efficiencies'!AE18</f>
        <v>0.2</v>
      </c>
      <c r="M42" s="15">
        <f>'Electric lighting efficiencies'!AF18</f>
        <v>0.2</v>
      </c>
      <c r="N42" s="15">
        <f>'Electric lighting efficiencies'!AG18</f>
        <v>0.2</v>
      </c>
      <c r="O42" s="15">
        <f>'Electric lighting efficiencies'!AH18</f>
        <v>0.2</v>
      </c>
      <c r="P42" s="15">
        <f>'Electric lighting efficiencies'!AI18</f>
        <v>0.2</v>
      </c>
      <c r="Q42" s="15">
        <f>'Electric lighting efficiencies'!AJ18</f>
        <v>0.2</v>
      </c>
      <c r="R42" s="15">
        <f>'Electric lighting efficiencies'!AK18</f>
        <v>0.2</v>
      </c>
      <c r="S42" s="15">
        <f>'Electric lighting efficiencies'!AL18</f>
        <v>0.2</v>
      </c>
      <c r="T42" s="15">
        <f>'Electric lighting efficiencies'!AM18</f>
        <v>0.2</v>
      </c>
      <c r="U42" s="15">
        <f>'Electric lighting efficiencies'!AN18</f>
        <v>0.2</v>
      </c>
      <c r="V42" s="15">
        <f>'Electric lighting efficiencies'!AO18</f>
        <v>0.2</v>
      </c>
      <c r="W42" s="15">
        <f>'Electric lighting efficiencies'!AP18</f>
        <v>0.2</v>
      </c>
      <c r="X42" s="15">
        <f>'Electric lighting efficiencies'!AQ18</f>
        <v>0.2</v>
      </c>
      <c r="Y42" s="15">
        <f>'Electric lighting efficiencies'!AR18</f>
        <v>0.2</v>
      </c>
      <c r="Z42" s="15">
        <f>'Electric lighting efficiencies'!AS18</f>
        <v>0.2</v>
      </c>
      <c r="AA42" s="15">
        <f>'Electric lighting efficiencies'!AT18</f>
        <v>0.2</v>
      </c>
      <c r="AB42" s="15">
        <f>'Electric lighting efficiencies'!AU18</f>
        <v>0.2</v>
      </c>
      <c r="AC42" s="15">
        <f>'Electric lighting efficiencies'!AV18</f>
        <v>0.2</v>
      </c>
      <c r="AD42" s="15">
        <f>'Electric lighting efficiencies'!AW18</f>
        <v>0.2</v>
      </c>
      <c r="AE42" s="15">
        <f>'Electric lighting efficiencies'!AX18</f>
        <v>0.2</v>
      </c>
      <c r="AF42" s="15">
        <f>'Electric lighting efficiencies'!AY18</f>
        <v>0.2</v>
      </c>
      <c r="AG42" s="15">
        <f>'Electric lighting efficiencies'!AZ18</f>
        <v>0.2</v>
      </c>
      <c r="AH42" s="15">
        <f>'Electric lighting efficiencies'!BA18</f>
        <v>0.2</v>
      </c>
      <c r="AI42" s="15">
        <f>'Electric lighting efficiencies'!BB18</f>
        <v>0.2</v>
      </c>
      <c r="AJ42" s="15">
        <f>'Electric lighting efficiencies'!BC18</f>
        <v>0.2</v>
      </c>
      <c r="AK42" s="15">
        <f>'Electric lighting efficiencies'!BD18</f>
        <v>0.2</v>
      </c>
      <c r="AL42" s="15">
        <f>'Electric lighting efficiencies'!BE18</f>
        <v>0.2</v>
      </c>
      <c r="AM42" s="15">
        <f>'Electric lighting efficiencies'!BF18</f>
        <v>0.2</v>
      </c>
      <c r="AN42" s="15">
        <f>'Electric lighting efficiencies'!BG18</f>
        <v>0.2</v>
      </c>
      <c r="AO42" s="15">
        <f>'Electric lighting efficiencies'!BH18</f>
        <v>0.2</v>
      </c>
      <c r="AP42" s="15">
        <f>'Electric lighting efficiencies'!BI18</f>
        <v>0.2</v>
      </c>
      <c r="AQ42" s="15">
        <f>'Electric lighting efficiencies'!BJ18</f>
        <v>0.2</v>
      </c>
      <c r="AR42" s="15">
        <f>'Electric lighting efficiencies'!BK18</f>
        <v>0.2</v>
      </c>
      <c r="AS42" s="15">
        <f>'Electric lighting efficiencies'!BL18</f>
        <v>0.2</v>
      </c>
      <c r="AT42" s="15">
        <f>'Electric lighting efficiencies'!BM18</f>
        <v>0.2</v>
      </c>
      <c r="AU42" s="15">
        <f>'Electric lighting efficiencies'!BN18</f>
        <v>0.2</v>
      </c>
      <c r="AV42" s="15">
        <f>'Electric lighting efficiencies'!BO18</f>
        <v>0.2</v>
      </c>
      <c r="AW42" s="15">
        <f>'Electric lighting efficiencies'!BP18</f>
        <v>0.2</v>
      </c>
    </row>
    <row r="43" spans="1:49" s="15" customFormat="1">
      <c r="A43" s="15" t="s">
        <v>4</v>
      </c>
      <c r="B43" s="15" t="s">
        <v>19</v>
      </c>
      <c r="C43" s="15" t="s">
        <v>6</v>
      </c>
      <c r="D43" s="15" t="s">
        <v>39</v>
      </c>
      <c r="E43" s="15" t="s">
        <v>326</v>
      </c>
      <c r="F43" s="15" t="s">
        <v>318</v>
      </c>
      <c r="G43" s="15">
        <f>'Electric lighting efficiencies'!Z19</f>
        <v>0.12612005856515374</v>
      </c>
      <c r="H43" s="15">
        <f>'Electric lighting efficiencies'!AA19</f>
        <v>0.12808199121522693</v>
      </c>
      <c r="I43" s="15">
        <f>'Electric lighting efficiencies'!AB19</f>
        <v>0.13004392386530014</v>
      </c>
      <c r="J43" s="15">
        <f>'Electric lighting efficiencies'!AC19</f>
        <v>0.13200585651537333</v>
      </c>
      <c r="K43" s="15">
        <f>'Electric lighting efficiencies'!AD19</f>
        <v>0.13396778916544655</v>
      </c>
      <c r="L43" s="15">
        <f>'Electric lighting efficiencies'!AE19</f>
        <v>0.13592972181551977</v>
      </c>
      <c r="M43" s="15">
        <f>'Electric lighting efficiencies'!AF19</f>
        <v>0.13789165446559296</v>
      </c>
      <c r="N43" s="15">
        <f>'Electric lighting efficiencies'!AG19</f>
        <v>0.13985358711566617</v>
      </c>
      <c r="O43" s="15">
        <f>'Electric lighting efficiencies'!AH19</f>
        <v>0.14181551976573939</v>
      </c>
      <c r="P43" s="15">
        <f>'Electric lighting efficiencies'!AI19</f>
        <v>0.14377745241581258</v>
      </c>
      <c r="Q43" s="15">
        <f>'Electric lighting efficiencies'!AJ19</f>
        <v>0.1457393850658858</v>
      </c>
      <c r="R43" s="15">
        <f>'Electric lighting efficiencies'!AK19</f>
        <v>0.14770131771595901</v>
      </c>
      <c r="S43" s="15">
        <f>'Electric lighting efficiencies'!AL19</f>
        <v>0.14966325036603223</v>
      </c>
      <c r="T43" s="15">
        <f>'Electric lighting efficiencies'!AM19</f>
        <v>0.15162518301610542</v>
      </c>
      <c r="U43" s="15">
        <f>'Electric lighting efficiencies'!AN19</f>
        <v>0.15358711566617861</v>
      </c>
      <c r="V43" s="15">
        <f>'Electric lighting efficiencies'!AO19</f>
        <v>0.1555490483162518</v>
      </c>
      <c r="W43" s="15">
        <f>'Electric lighting efficiencies'!AP19</f>
        <v>0.15751098096632501</v>
      </c>
      <c r="X43" s="15">
        <f>'Electric lighting efficiencies'!AQ19</f>
        <v>0.15947291361639823</v>
      </c>
      <c r="Y43" s="15">
        <f>'Electric lighting efficiencies'!AR19</f>
        <v>0.16143484626647142</v>
      </c>
      <c r="Z43" s="15">
        <f>'Electric lighting efficiencies'!AS19</f>
        <v>0.16339677891654464</v>
      </c>
      <c r="AA43" s="15">
        <f>'Electric lighting efficiencies'!AT19</f>
        <v>0.16535871156661788</v>
      </c>
      <c r="AB43" s="15">
        <f>'Electric lighting efficiencies'!AU19</f>
        <v>0.16732064421669107</v>
      </c>
      <c r="AC43" s="15">
        <f>'Electric lighting efficiencies'!AV19</f>
        <v>0.16928257686676429</v>
      </c>
      <c r="AD43" s="15">
        <f>'Electric lighting efficiencies'!AW19</f>
        <v>0.17124450951683748</v>
      </c>
      <c r="AE43" s="15">
        <f>'Electric lighting efficiencies'!AX19</f>
        <v>0.17320644216691067</v>
      </c>
      <c r="AF43" s="15">
        <f>'Electric lighting efficiencies'!AY19</f>
        <v>0.17516837481698389</v>
      </c>
      <c r="AG43" s="15">
        <f>'Electric lighting efficiencies'!AZ19</f>
        <v>0.17713030746705707</v>
      </c>
      <c r="AH43" s="15">
        <f>'Electric lighting efficiencies'!BA19</f>
        <v>0.17909224011713029</v>
      </c>
      <c r="AI43" s="15">
        <f>'Electric lighting efficiencies'!BB19</f>
        <v>0.18105417276720348</v>
      </c>
      <c r="AJ43" s="15">
        <f>'Electric lighting efficiencies'!BC19</f>
        <v>0.18301610541727673</v>
      </c>
      <c r="AK43" s="15">
        <f>'Electric lighting efficiencies'!BD19</f>
        <v>0.18497803806734991</v>
      </c>
      <c r="AL43" s="15">
        <f>'Electric lighting efficiencies'!BE19</f>
        <v>0.18693997071742313</v>
      </c>
      <c r="AM43" s="15">
        <f>'Electric lighting efficiencies'!BF19</f>
        <v>0.18890190336749635</v>
      </c>
      <c r="AN43" s="15">
        <f>'Electric lighting efficiencies'!BG19</f>
        <v>0.19086383601756954</v>
      </c>
      <c r="AO43" s="15">
        <f>'Electric lighting efficiencies'!BH19</f>
        <v>0.19282576866764276</v>
      </c>
      <c r="AP43" s="15">
        <f>'Electric lighting efficiencies'!BI19</f>
        <v>0.194787701317716</v>
      </c>
      <c r="AQ43" s="15">
        <f>'Electric lighting efficiencies'!BJ19</f>
        <v>0.19674963396778913</v>
      </c>
      <c r="AR43" s="15">
        <f>'Electric lighting efficiencies'!BK19</f>
        <v>0.19871156661786232</v>
      </c>
      <c r="AS43" s="15">
        <f>'Electric lighting efficiencies'!BL19</f>
        <v>0.20067349926793557</v>
      </c>
      <c r="AT43" s="15">
        <f>'Electric lighting efficiencies'!BM19</f>
        <v>0.20263543191800878</v>
      </c>
      <c r="AU43" s="15">
        <f>'Electric lighting efficiencies'!BN19</f>
        <v>0.20459736456808197</v>
      </c>
      <c r="AV43" s="15">
        <f>'Electric lighting efficiencies'!BO19</f>
        <v>0.20655929721815519</v>
      </c>
      <c r="AW43" s="15">
        <f>'Electric lighting efficiencies'!BP19</f>
        <v>0.20852122986822841</v>
      </c>
    </row>
    <row r="44" spans="1:49" s="15" customFormat="1">
      <c r="A44" s="15" t="s">
        <v>4</v>
      </c>
      <c r="B44" s="15" t="s">
        <v>19</v>
      </c>
      <c r="C44" s="15" t="s">
        <v>6</v>
      </c>
      <c r="D44" s="15" t="s">
        <v>38</v>
      </c>
      <c r="E44" s="15" t="s">
        <v>324</v>
      </c>
      <c r="F44" s="15" t="s">
        <v>51</v>
      </c>
      <c r="G44" s="15">
        <v>0.05</v>
      </c>
      <c r="H44" s="15">
        <v>0.05</v>
      </c>
      <c r="I44" s="15">
        <v>0.05</v>
      </c>
      <c r="J44" s="15">
        <v>0.05</v>
      </c>
      <c r="K44" s="15">
        <v>0.05</v>
      </c>
      <c r="L44" s="15">
        <v>0.05</v>
      </c>
      <c r="M44" s="15">
        <v>0.05</v>
      </c>
      <c r="N44" s="15">
        <v>0.05</v>
      </c>
      <c r="O44" s="15">
        <v>0.05</v>
      </c>
      <c r="P44" s="15">
        <v>0.05</v>
      </c>
      <c r="Q44" s="15">
        <v>0.05</v>
      </c>
      <c r="R44" s="15">
        <v>0.05</v>
      </c>
      <c r="S44" s="15">
        <v>0.05</v>
      </c>
      <c r="T44" s="15">
        <v>0.05</v>
      </c>
      <c r="U44" s="15">
        <v>0.05</v>
      </c>
      <c r="V44" s="15">
        <v>0.05</v>
      </c>
      <c r="W44" s="15">
        <v>0.05</v>
      </c>
      <c r="X44" s="15">
        <v>0.05</v>
      </c>
      <c r="Y44" s="15">
        <v>0.05</v>
      </c>
      <c r="Z44" s="15">
        <v>0.05</v>
      </c>
      <c r="AA44" s="15">
        <v>0.05</v>
      </c>
      <c r="AB44" s="15">
        <v>0.05</v>
      </c>
      <c r="AC44" s="15">
        <v>0.05</v>
      </c>
      <c r="AD44" s="15">
        <v>0.05</v>
      </c>
      <c r="AE44" s="15">
        <v>0.05</v>
      </c>
      <c r="AF44" s="15">
        <v>0.05</v>
      </c>
      <c r="AG44" s="15">
        <v>0.05</v>
      </c>
      <c r="AH44" s="15">
        <v>0.05</v>
      </c>
      <c r="AI44" s="15">
        <v>0.05</v>
      </c>
      <c r="AJ44" s="15">
        <v>0.05</v>
      </c>
      <c r="AK44" s="15">
        <v>0.05</v>
      </c>
      <c r="AL44" s="15">
        <v>0.05</v>
      </c>
      <c r="AM44" s="15">
        <v>0.05</v>
      </c>
      <c r="AN44" s="15">
        <v>0.05</v>
      </c>
      <c r="AO44" s="15">
        <v>0.05</v>
      </c>
      <c r="AP44" s="15">
        <v>0.05</v>
      </c>
      <c r="AQ44" s="15">
        <v>0.05</v>
      </c>
      <c r="AR44" s="15">
        <v>0.05</v>
      </c>
      <c r="AS44" s="15">
        <v>0.05</v>
      </c>
      <c r="AT44" s="15">
        <v>0.05</v>
      </c>
      <c r="AU44" s="15">
        <v>0.05</v>
      </c>
      <c r="AV44" s="15">
        <v>0.05</v>
      </c>
      <c r="AW44" s="15">
        <v>0.05</v>
      </c>
    </row>
    <row r="45" spans="1:49" s="15" customFormat="1">
      <c r="A45" s="15" t="s">
        <v>4</v>
      </c>
      <c r="B45" s="15" t="s">
        <v>19</v>
      </c>
      <c r="C45" s="15" t="s">
        <v>6</v>
      </c>
      <c r="D45" s="15" t="s">
        <v>38</v>
      </c>
      <c r="E45" s="15" t="s">
        <v>324</v>
      </c>
      <c r="F45" s="15" t="s">
        <v>256</v>
      </c>
      <c r="G45" s="15">
        <f>'PB Efficiencies'!B23</f>
        <v>0.70333299999999999</v>
      </c>
      <c r="H45" s="15">
        <f>'PB Efficiencies'!C23</f>
        <v>0.70666600000000002</v>
      </c>
      <c r="I45" s="15">
        <f>'PB Efficiencies'!D23</f>
        <v>0.70999900000000005</v>
      </c>
      <c r="J45" s="15">
        <f>'PB Efficiencies'!E23</f>
        <v>0.71333199999999997</v>
      </c>
      <c r="K45" s="15">
        <f>'PB Efficiencies'!F23</f>
        <v>0.716665</v>
      </c>
      <c r="L45" s="15">
        <f>'PB Efficiencies'!G23</f>
        <v>0.71999800000000003</v>
      </c>
      <c r="M45" s="15">
        <f>'PB Efficiencies'!H23</f>
        <v>0.72333099999999995</v>
      </c>
      <c r="N45" s="15">
        <f>'PB Efficiencies'!I23</f>
        <v>0.72666399999999998</v>
      </c>
      <c r="O45" s="15">
        <f>'PB Efficiencies'!J23</f>
        <v>0.72999700000000001</v>
      </c>
      <c r="P45" s="15">
        <f>'PB Efficiencies'!K23</f>
        <v>0.73333000000000004</v>
      </c>
      <c r="Q45" s="15">
        <f>'PB Efficiencies'!L23</f>
        <v>0.73666299999999996</v>
      </c>
      <c r="R45" s="15">
        <f>'PB Efficiencies'!M23</f>
        <v>0.73999599999999999</v>
      </c>
      <c r="S45" s="15">
        <f>'PB Efficiencies'!N23</f>
        <v>0.74332900000000002</v>
      </c>
      <c r="T45" s="15">
        <f>'PB Efficiencies'!O23</f>
        <v>0.74666200000000005</v>
      </c>
      <c r="U45" s="15">
        <f>'PB Efficiencies'!P23</f>
        <v>0.74999499999999997</v>
      </c>
      <c r="V45" s="15">
        <f>'PB Efficiencies'!Q23</f>
        <v>0.753328</v>
      </c>
      <c r="W45" s="15">
        <f>'PB Efficiencies'!R23</f>
        <v>0.75666100000000003</v>
      </c>
      <c r="X45" s="15">
        <f>'PB Efficiencies'!S23</f>
        <v>0.75999400000000095</v>
      </c>
      <c r="Y45" s="15">
        <f>'PB Efficiencies'!T23</f>
        <v>0.76332700000000098</v>
      </c>
      <c r="Z45" s="15">
        <f>'PB Efficiencies'!U23</f>
        <v>0.76666000000000101</v>
      </c>
      <c r="AA45" s="15">
        <f>'PB Efficiencies'!V23</f>
        <v>0.76999300000000104</v>
      </c>
      <c r="AB45" s="15">
        <f>'PB Efficiencies'!W23</f>
        <v>0.77332600000000096</v>
      </c>
      <c r="AC45" s="15">
        <f>'PB Efficiencies'!X23</f>
        <v>0.77665900000000099</v>
      </c>
      <c r="AD45" s="15">
        <f>'PB Efficiencies'!Y23</f>
        <v>0.77999200000000102</v>
      </c>
      <c r="AE45" s="15">
        <f>'PB Efficiencies'!Z23</f>
        <v>0.78332500000000105</v>
      </c>
      <c r="AF45" s="15">
        <f>'PB Efficiencies'!AA23</f>
        <v>0.78665800000000097</v>
      </c>
      <c r="AG45" s="15">
        <f>'PB Efficiencies'!AB23</f>
        <v>0.789991000000001</v>
      </c>
      <c r="AH45" s="15">
        <f>'PB Efficiencies'!AC23</f>
        <v>0.79332400000000103</v>
      </c>
      <c r="AI45" s="15">
        <f>'PB Efficiencies'!AD23</f>
        <v>0.79665700000000095</v>
      </c>
      <c r="AJ45" s="15">
        <f>'PB Efficiencies'!AE23</f>
        <v>0.79999000000000098</v>
      </c>
      <c r="AK45" s="15">
        <f>'PB Efficiencies'!AF23</f>
        <v>0.80332300000000101</v>
      </c>
      <c r="AL45" s="15">
        <f>'PB Efficiencies'!AG23</f>
        <v>0.80665600000000104</v>
      </c>
      <c r="AM45" s="15">
        <f>'PB Efficiencies'!AH23</f>
        <v>0.80998900000000096</v>
      </c>
      <c r="AN45" s="15">
        <f>'PB Efficiencies'!AI23</f>
        <v>0.81332200000000099</v>
      </c>
      <c r="AO45" s="15">
        <f>'PB Efficiencies'!AJ23</f>
        <v>0.81665500000000102</v>
      </c>
      <c r="AP45" s="15">
        <f>'PB Efficiencies'!AK23</f>
        <v>0.81998800000000105</v>
      </c>
      <c r="AQ45" s="15">
        <f>'PB Efficiencies'!AL23</f>
        <v>0.82332100000000097</v>
      </c>
      <c r="AR45" s="15">
        <f>'PB Efficiencies'!AM23</f>
        <v>0.826654000000001</v>
      </c>
      <c r="AS45" s="15">
        <f>'PB Efficiencies'!AN23</f>
        <v>0.82998700000000103</v>
      </c>
      <c r="AT45" s="15">
        <f>'PB Efficiencies'!AO23</f>
        <v>0.83332000000000095</v>
      </c>
      <c r="AU45" s="15">
        <f>'PB Efficiencies'!AP23</f>
        <v>0.83665300000000098</v>
      </c>
      <c r="AV45" s="15">
        <f>'PB Efficiencies'!AQ23</f>
        <v>0.83998600000000101</v>
      </c>
      <c r="AW45" s="15">
        <f>'PB Efficiencies'!AR23</f>
        <v>0.84331900000000104</v>
      </c>
    </row>
    <row r="46" spans="1:49" s="15" customFormat="1">
      <c r="A46" s="15" t="s">
        <v>4</v>
      </c>
      <c r="B46" s="15" t="s">
        <v>19</v>
      </c>
      <c r="C46" s="15" t="s">
        <v>6</v>
      </c>
      <c r="D46" s="15" t="s">
        <v>38</v>
      </c>
      <c r="E46" s="15" t="s">
        <v>324</v>
      </c>
      <c r="F46" s="15" t="s">
        <v>318</v>
      </c>
      <c r="G46" s="15">
        <v>1</v>
      </c>
      <c r="H46" s="15">
        <v>1</v>
      </c>
      <c r="I46" s="15">
        <v>1</v>
      </c>
      <c r="J46" s="15">
        <v>1</v>
      </c>
      <c r="K46" s="15">
        <v>1</v>
      </c>
      <c r="L46" s="15">
        <v>1</v>
      </c>
      <c r="M46" s="15">
        <v>1</v>
      </c>
      <c r="N46" s="15">
        <v>1</v>
      </c>
      <c r="O46" s="15">
        <v>1</v>
      </c>
      <c r="P46" s="15">
        <v>1</v>
      </c>
      <c r="Q46" s="15">
        <v>1</v>
      </c>
      <c r="R46" s="15">
        <v>1</v>
      </c>
      <c r="S46" s="15">
        <v>1</v>
      </c>
      <c r="T46" s="15">
        <v>1</v>
      </c>
      <c r="U46" s="15">
        <v>1</v>
      </c>
      <c r="V46" s="15">
        <v>1</v>
      </c>
      <c r="W46" s="15">
        <v>1</v>
      </c>
      <c r="X46" s="15">
        <v>1</v>
      </c>
      <c r="Y46" s="15">
        <v>1</v>
      </c>
      <c r="Z46" s="15">
        <v>1</v>
      </c>
      <c r="AA46" s="15">
        <v>1</v>
      </c>
      <c r="AB46" s="15">
        <v>1</v>
      </c>
      <c r="AC46" s="15">
        <v>1</v>
      </c>
      <c r="AD46" s="15">
        <v>1</v>
      </c>
      <c r="AE46" s="15">
        <v>1</v>
      </c>
      <c r="AF46" s="15">
        <v>1</v>
      </c>
      <c r="AG46" s="15">
        <v>1</v>
      </c>
      <c r="AH46" s="15">
        <v>1</v>
      </c>
      <c r="AI46" s="15">
        <v>1</v>
      </c>
      <c r="AJ46" s="15">
        <v>1</v>
      </c>
      <c r="AK46" s="15">
        <v>1</v>
      </c>
      <c r="AL46" s="15">
        <v>1</v>
      </c>
      <c r="AM46" s="15">
        <v>1</v>
      </c>
      <c r="AN46" s="15">
        <v>1</v>
      </c>
      <c r="AO46" s="15">
        <v>1</v>
      </c>
      <c r="AP46" s="15">
        <v>1</v>
      </c>
      <c r="AQ46" s="15">
        <v>1</v>
      </c>
      <c r="AR46" s="15">
        <v>1</v>
      </c>
      <c r="AS46" s="15">
        <v>1</v>
      </c>
      <c r="AT46" s="15">
        <v>1</v>
      </c>
      <c r="AU46" s="15">
        <v>1</v>
      </c>
      <c r="AV46" s="15">
        <v>1</v>
      </c>
      <c r="AW46" s="15">
        <v>1</v>
      </c>
    </row>
    <row r="47" spans="1:49">
      <c r="A47" s="2" t="s">
        <v>4</v>
      </c>
      <c r="B47" s="2" t="s">
        <v>26</v>
      </c>
      <c r="C47" s="2" t="s">
        <v>6</v>
      </c>
      <c r="D47" s="2"/>
      <c r="E47" s="2"/>
      <c r="F47" s="2" t="s">
        <v>7</v>
      </c>
      <c r="G47" s="2">
        <v>1</v>
      </c>
      <c r="H47" s="2">
        <v>2</v>
      </c>
      <c r="I47" s="2">
        <v>2</v>
      </c>
      <c r="J47" s="2">
        <f>FixedGHIndustryElectricity!I4</f>
        <v>2.25</v>
      </c>
      <c r="K47" s="2">
        <f>FixedGHIndustryElectricity!J4</f>
        <v>2.5</v>
      </c>
      <c r="L47" s="2">
        <f>FixedGHIndustryElectricity!K4</f>
        <v>2.75</v>
      </c>
      <c r="M47" s="2">
        <f>FixedGHIndustryElectricity!L4</f>
        <v>3</v>
      </c>
      <c r="N47" s="2">
        <f>FixedGHIndustryElectricity!M4</f>
        <v>2.5</v>
      </c>
      <c r="O47" s="2">
        <f>FixedGHIndustryElectricity!N4</f>
        <v>2</v>
      </c>
      <c r="P47" s="2">
        <f>FixedGHIndustryElectricity!O4</f>
        <v>1.5</v>
      </c>
      <c r="Q47" s="2">
        <f>FixedGHIndustryElectricity!P4</f>
        <v>1</v>
      </c>
      <c r="R47" s="2">
        <f>FixedGHIndustryElectricity!Q4</f>
        <v>0</v>
      </c>
      <c r="S47" s="2">
        <f>FixedGHIndustryElectricity!R4</f>
        <v>0</v>
      </c>
      <c r="T47" s="2">
        <f>FixedGHIndustryElectricity!S4</f>
        <v>0</v>
      </c>
      <c r="U47" s="2">
        <f>FixedGHIndustryElectricity!T4</f>
        <v>0</v>
      </c>
      <c r="V47" s="2">
        <f>FixedGHIndustryElectricity!U4</f>
        <v>0</v>
      </c>
      <c r="W47" s="2">
        <f>FixedGHIndustryElectricity!V4</f>
        <v>0</v>
      </c>
      <c r="X47" s="2">
        <f>FixedGHIndustryElectricity!W4</f>
        <v>0</v>
      </c>
      <c r="Y47" s="2">
        <f>FixedGHIndustryElectricity!X4</f>
        <v>0</v>
      </c>
      <c r="Z47" s="2">
        <f>FixedGHIndustryElectricity!Y4</f>
        <v>0</v>
      </c>
      <c r="AA47" s="2">
        <f>FixedGHIndustryElectricity!Z4</f>
        <v>0</v>
      </c>
      <c r="AB47" s="2">
        <f>FixedGHIndustryElectricity!AA4</f>
        <v>0</v>
      </c>
      <c r="AC47" s="2">
        <f>FixedGHIndustryElectricity!AB4</f>
        <v>0</v>
      </c>
      <c r="AD47" s="2">
        <f>FixedGHIndustryElectricity!AC4</f>
        <v>0</v>
      </c>
      <c r="AE47" s="2">
        <f>FixedGHIndustryElectricity!AD4</f>
        <v>0</v>
      </c>
      <c r="AF47" s="2">
        <f>FixedGHIndustryElectricity!AE4</f>
        <v>0</v>
      </c>
      <c r="AG47" s="2">
        <f>FixedGHIndustryElectricity!AF4</f>
        <v>0</v>
      </c>
      <c r="AH47" s="2">
        <f>FixedGHIndustryElectricity!AG4</f>
        <v>0</v>
      </c>
      <c r="AI47" s="2">
        <f>FixedGHIndustryElectricity!AH4</f>
        <v>0</v>
      </c>
      <c r="AJ47" s="2">
        <f>FixedGHIndustryElectricity!AI4</f>
        <v>0</v>
      </c>
      <c r="AK47" s="2">
        <f>FixedGHIndustryElectricity!AJ4</f>
        <v>0</v>
      </c>
      <c r="AL47" s="2">
        <f>FixedGHIndustryElectricity!AK4</f>
        <v>0</v>
      </c>
      <c r="AM47" s="2">
        <f>FixedGHIndustryElectricity!AL4</f>
        <v>0</v>
      </c>
      <c r="AN47" s="2">
        <f>FixedGHIndustryElectricity!AM4</f>
        <v>0</v>
      </c>
      <c r="AO47" s="2">
        <f>FixedGHIndustryElectricity!AN4</f>
        <v>0</v>
      </c>
      <c r="AP47" s="2">
        <f>FixedGHIndustryElectricity!AO4</f>
        <v>0</v>
      </c>
      <c r="AQ47" s="2">
        <f>FixedGHIndustryElectricity!AP4</f>
        <v>0</v>
      </c>
      <c r="AR47" s="2">
        <f>FixedGHIndustryElectricity!AQ4</f>
        <v>0</v>
      </c>
      <c r="AS47" s="2">
        <f>FixedGHIndustryElectricity!AR4</f>
        <v>0</v>
      </c>
      <c r="AT47" s="2">
        <f>FixedGHIndustryElectricity!AS4</f>
        <v>0</v>
      </c>
      <c r="AU47" s="2">
        <f>FixedGHIndustryElectricity!AT4</f>
        <v>0</v>
      </c>
      <c r="AV47" s="2">
        <f>FixedGHIndustryElectricity!AU4</f>
        <v>0</v>
      </c>
      <c r="AW47" s="2">
        <f>FixedGHIndustryElectricity!AV4</f>
        <v>0</v>
      </c>
    </row>
    <row r="48" spans="1:49">
      <c r="A48" s="2" t="s">
        <v>4</v>
      </c>
      <c r="B48" s="2" t="s">
        <v>26</v>
      </c>
      <c r="C48" s="2" t="s">
        <v>6</v>
      </c>
      <c r="D48" s="2"/>
      <c r="E48" s="2"/>
      <c r="F48" s="2" t="s">
        <v>8</v>
      </c>
      <c r="G48" s="2">
        <v>3.8986354775828502E-4</v>
      </c>
      <c r="H48" s="2">
        <v>7.3502388827636903E-4</v>
      </c>
      <c r="I48" s="2">
        <v>6.9084628670120895E-4</v>
      </c>
      <c r="J48" s="2"/>
      <c r="K48" s="2"/>
      <c r="L48" s="2"/>
      <c r="M48" s="2"/>
      <c r="N48" s="2"/>
      <c r="O48" s="2"/>
      <c r="P48" s="2"/>
      <c r="Q48" s="2"/>
      <c r="R48" s="2"/>
      <c r="S48" s="2"/>
      <c r="T48" s="2"/>
      <c r="U48" s="2"/>
      <c r="V48" s="2"/>
      <c r="W48" s="2"/>
      <c r="X48" s="2"/>
      <c r="Y48" s="2"/>
      <c r="Z48" s="2"/>
      <c r="AA48" s="2"/>
      <c r="AB48" s="2"/>
      <c r="AC48" s="2"/>
      <c r="AD48" s="2"/>
      <c r="AE48" s="2"/>
      <c r="AF48" s="2"/>
      <c r="AG48" s="2"/>
      <c r="AH48" s="2"/>
      <c r="AI48" s="2"/>
      <c r="AJ48" s="2"/>
      <c r="AK48" s="2"/>
      <c r="AL48" s="2"/>
      <c r="AM48" s="2"/>
      <c r="AN48" s="2"/>
      <c r="AO48" s="2"/>
      <c r="AP48" s="2"/>
      <c r="AQ48" s="2"/>
      <c r="AR48" s="2"/>
      <c r="AS48" s="2"/>
      <c r="AT48" s="2"/>
      <c r="AU48" s="2"/>
      <c r="AV48" s="2"/>
      <c r="AW48" s="2"/>
    </row>
    <row r="49" spans="1:49">
      <c r="A49" s="1" t="s">
        <v>4</v>
      </c>
      <c r="B49" s="1" t="s">
        <v>26</v>
      </c>
      <c r="C49" s="1" t="s">
        <v>6</v>
      </c>
      <c r="D49" s="1" t="s">
        <v>38</v>
      </c>
      <c r="E49" s="1" t="s">
        <v>324</v>
      </c>
      <c r="F49" s="1" t="s">
        <v>51</v>
      </c>
      <c r="G49" s="1">
        <v>0.7</v>
      </c>
      <c r="H49" s="1">
        <v>0.7</v>
      </c>
      <c r="I49" s="1">
        <v>0.7</v>
      </c>
      <c r="J49" s="1">
        <v>0.7</v>
      </c>
      <c r="K49" s="1">
        <v>0.7</v>
      </c>
      <c r="L49" s="1">
        <v>0.7</v>
      </c>
      <c r="M49" s="1">
        <v>0.7</v>
      </c>
      <c r="N49" s="1">
        <v>0.7</v>
      </c>
      <c r="O49" s="1">
        <v>0.7</v>
      </c>
      <c r="P49" s="1">
        <v>0.7</v>
      </c>
      <c r="Q49" s="1">
        <v>0.7</v>
      </c>
      <c r="R49" s="1">
        <v>0.7</v>
      </c>
      <c r="S49" s="1">
        <v>0.7</v>
      </c>
      <c r="T49" s="1">
        <v>0.7</v>
      </c>
      <c r="U49" s="1">
        <v>0.7</v>
      </c>
      <c r="V49" s="1">
        <v>0.7</v>
      </c>
      <c r="W49" s="1">
        <v>0.7</v>
      </c>
      <c r="X49" s="1">
        <v>0.7</v>
      </c>
      <c r="Y49" s="1">
        <v>0.7</v>
      </c>
      <c r="Z49" s="1">
        <v>0.7</v>
      </c>
      <c r="AA49" s="1">
        <v>0.7</v>
      </c>
      <c r="AB49" s="1">
        <v>0.7</v>
      </c>
      <c r="AC49" s="1">
        <v>0.7</v>
      </c>
      <c r="AD49" s="1">
        <v>0.7</v>
      </c>
      <c r="AE49" s="1">
        <v>0.7</v>
      </c>
      <c r="AF49" s="1">
        <v>0.7</v>
      </c>
      <c r="AG49" s="1">
        <v>0.7</v>
      </c>
      <c r="AH49" s="1">
        <v>0.7</v>
      </c>
      <c r="AI49" s="1">
        <v>0.7</v>
      </c>
      <c r="AJ49" s="1">
        <v>0.7</v>
      </c>
      <c r="AK49" s="1">
        <v>0.7</v>
      </c>
      <c r="AL49" s="1">
        <v>0.7</v>
      </c>
      <c r="AM49" s="1">
        <v>0.7</v>
      </c>
      <c r="AN49" s="1">
        <v>0.7</v>
      </c>
      <c r="AO49" s="1">
        <v>0.7</v>
      </c>
      <c r="AP49" s="1">
        <v>0.7</v>
      </c>
      <c r="AQ49" s="1">
        <v>0.7</v>
      </c>
      <c r="AR49" s="1">
        <v>0.7</v>
      </c>
      <c r="AS49" s="1">
        <v>0.7</v>
      </c>
      <c r="AT49" s="1">
        <v>0.7</v>
      </c>
      <c r="AU49" s="1">
        <v>0.7</v>
      </c>
      <c r="AV49" s="1">
        <v>0.7</v>
      </c>
      <c r="AW49" s="1">
        <v>0.7</v>
      </c>
    </row>
    <row r="50" spans="1:49">
      <c r="A50" s="1" t="s">
        <v>4</v>
      </c>
      <c r="B50" s="1" t="s">
        <v>26</v>
      </c>
      <c r="C50" s="1" t="s">
        <v>6</v>
      </c>
      <c r="D50" s="1" t="s">
        <v>38</v>
      </c>
      <c r="E50" s="1" t="s">
        <v>324</v>
      </c>
      <c r="F50" s="1" t="s">
        <v>256</v>
      </c>
      <c r="G50" s="1">
        <f>'PB Efficiencies'!B23</f>
        <v>0.70333299999999999</v>
      </c>
      <c r="H50" s="1">
        <f>'PB Efficiencies'!C23</f>
        <v>0.70666600000000002</v>
      </c>
      <c r="I50" s="1">
        <f>'PB Efficiencies'!D23</f>
        <v>0.70999900000000005</v>
      </c>
      <c r="J50" s="1">
        <f>'PB Efficiencies'!E23</f>
        <v>0.71333199999999997</v>
      </c>
      <c r="K50" s="1">
        <f>'PB Efficiencies'!F23</f>
        <v>0.716665</v>
      </c>
      <c r="L50" s="1">
        <f>'PB Efficiencies'!G23</f>
        <v>0.71999800000000003</v>
      </c>
      <c r="M50" s="1">
        <f>'PB Efficiencies'!H23</f>
        <v>0.72333099999999995</v>
      </c>
      <c r="N50" s="1">
        <f>'PB Efficiencies'!I23</f>
        <v>0.72666399999999998</v>
      </c>
      <c r="O50" s="1">
        <f>'PB Efficiencies'!J23</f>
        <v>0.72999700000000001</v>
      </c>
      <c r="P50" s="1">
        <f>'PB Efficiencies'!K23</f>
        <v>0.73333000000000004</v>
      </c>
      <c r="Q50" s="1">
        <f>'PB Efficiencies'!L23</f>
        <v>0.73666299999999996</v>
      </c>
      <c r="R50" s="1">
        <f>'PB Efficiencies'!M23</f>
        <v>0.73999599999999999</v>
      </c>
      <c r="S50" s="1">
        <f>'PB Efficiencies'!N23</f>
        <v>0.74332900000000002</v>
      </c>
      <c r="T50" s="1">
        <f>'PB Efficiencies'!O23</f>
        <v>0.74666200000000005</v>
      </c>
      <c r="U50" s="1">
        <f>'PB Efficiencies'!P23</f>
        <v>0.74999499999999997</v>
      </c>
      <c r="V50" s="1">
        <f>'PB Efficiencies'!Q23</f>
        <v>0.753328</v>
      </c>
      <c r="W50" s="1">
        <f>'PB Efficiencies'!R23</f>
        <v>0.75666100000000003</v>
      </c>
      <c r="X50" s="1">
        <f>'PB Efficiencies'!S23</f>
        <v>0.75999400000000095</v>
      </c>
      <c r="Y50" s="1">
        <f>'PB Efficiencies'!T23</f>
        <v>0.76332700000000098</v>
      </c>
      <c r="Z50" s="1">
        <f>'PB Efficiencies'!U23</f>
        <v>0.76666000000000101</v>
      </c>
      <c r="AA50" s="1">
        <f>'PB Efficiencies'!V23</f>
        <v>0.76999300000000104</v>
      </c>
      <c r="AB50" s="1">
        <f>'PB Efficiencies'!W23</f>
        <v>0.77332600000000096</v>
      </c>
      <c r="AC50" s="1">
        <f>'PB Efficiencies'!X23</f>
        <v>0.77665900000000099</v>
      </c>
      <c r="AD50" s="1">
        <f>'PB Efficiencies'!Y23</f>
        <v>0.77999200000000102</v>
      </c>
      <c r="AE50" s="1">
        <f>'PB Efficiencies'!Z23</f>
        <v>0.78332500000000105</v>
      </c>
      <c r="AF50" s="1">
        <f>'PB Efficiencies'!AA23</f>
        <v>0.78665800000000097</v>
      </c>
      <c r="AG50" s="1">
        <f>'PB Efficiencies'!AB23</f>
        <v>0.789991000000001</v>
      </c>
      <c r="AH50" s="1">
        <f>'PB Efficiencies'!AC23</f>
        <v>0.79332400000000103</v>
      </c>
      <c r="AI50" s="1">
        <f>'PB Efficiencies'!AD23</f>
        <v>0.79665700000000095</v>
      </c>
      <c r="AJ50" s="1">
        <f>'PB Efficiencies'!AE23</f>
        <v>0.79999000000000098</v>
      </c>
      <c r="AK50" s="1">
        <f>'PB Efficiencies'!AF23</f>
        <v>0.80332300000000101</v>
      </c>
      <c r="AL50" s="1">
        <f>'PB Efficiencies'!AG23</f>
        <v>0.80665600000000104</v>
      </c>
      <c r="AM50" s="1">
        <f>'PB Efficiencies'!AH23</f>
        <v>0.80998900000000096</v>
      </c>
      <c r="AN50" s="1">
        <f>'PB Efficiencies'!AI23</f>
        <v>0.81332200000000099</v>
      </c>
      <c r="AO50" s="1">
        <f>'PB Efficiencies'!AJ23</f>
        <v>0.81665500000000102</v>
      </c>
      <c r="AP50" s="1">
        <f>'PB Efficiencies'!AK23</f>
        <v>0.81998800000000105</v>
      </c>
      <c r="AQ50" s="1">
        <f>'PB Efficiencies'!AL23</f>
        <v>0.82332100000000097</v>
      </c>
      <c r="AR50" s="1">
        <f>'PB Efficiencies'!AM23</f>
        <v>0.826654000000001</v>
      </c>
      <c r="AS50" s="1">
        <f>'PB Efficiencies'!AN23</f>
        <v>0.82998700000000103</v>
      </c>
      <c r="AT50" s="1">
        <f>'PB Efficiencies'!AO23</f>
        <v>0.83332000000000095</v>
      </c>
      <c r="AU50" s="1">
        <f>'PB Efficiencies'!AP23</f>
        <v>0.83665300000000098</v>
      </c>
      <c r="AV50" s="1">
        <f>'PB Efficiencies'!AQ23</f>
        <v>0.83998600000000101</v>
      </c>
      <c r="AW50" s="1">
        <f>'PB Efficiencies'!AR23</f>
        <v>0.84331900000000104</v>
      </c>
    </row>
    <row r="51" spans="1:49">
      <c r="A51" s="1" t="s">
        <v>4</v>
      </c>
      <c r="B51" s="1" t="s">
        <v>26</v>
      </c>
      <c r="C51" s="1" t="s">
        <v>6</v>
      </c>
      <c r="D51" s="1" t="s">
        <v>38</v>
      </c>
      <c r="E51" s="1" t="s">
        <v>324</v>
      </c>
      <c r="F51" s="1" t="s">
        <v>318</v>
      </c>
      <c r="G51" s="1">
        <v>1</v>
      </c>
      <c r="H51" s="1">
        <v>1</v>
      </c>
      <c r="I51" s="1">
        <v>1</v>
      </c>
      <c r="J51" s="1">
        <v>1</v>
      </c>
      <c r="K51" s="1">
        <v>1</v>
      </c>
      <c r="L51" s="1">
        <v>1</v>
      </c>
      <c r="M51" s="1">
        <v>1</v>
      </c>
      <c r="N51" s="1">
        <v>1</v>
      </c>
      <c r="O51" s="1">
        <v>1</v>
      </c>
      <c r="P51" s="1">
        <v>1</v>
      </c>
      <c r="Q51" s="1">
        <v>1</v>
      </c>
      <c r="R51" s="1">
        <v>1</v>
      </c>
      <c r="S51" s="1">
        <v>1</v>
      </c>
      <c r="T51" s="1">
        <v>1</v>
      </c>
      <c r="U51" s="1">
        <v>1</v>
      </c>
      <c r="V51" s="1">
        <v>1</v>
      </c>
      <c r="W51" s="1">
        <v>1</v>
      </c>
      <c r="X51" s="1">
        <v>1</v>
      </c>
      <c r="Y51" s="1">
        <v>1</v>
      </c>
      <c r="Z51" s="1">
        <v>1</v>
      </c>
      <c r="AA51" s="1">
        <v>1</v>
      </c>
      <c r="AB51" s="1">
        <v>1</v>
      </c>
      <c r="AC51" s="1">
        <v>1</v>
      </c>
      <c r="AD51" s="1">
        <v>1</v>
      </c>
      <c r="AE51" s="1">
        <v>1</v>
      </c>
      <c r="AF51" s="1">
        <v>1</v>
      </c>
      <c r="AG51" s="1">
        <v>1</v>
      </c>
      <c r="AH51" s="1">
        <v>1</v>
      </c>
      <c r="AI51" s="1">
        <v>1</v>
      </c>
      <c r="AJ51" s="1">
        <v>1</v>
      </c>
      <c r="AK51" s="1">
        <v>1</v>
      </c>
      <c r="AL51" s="1">
        <v>1</v>
      </c>
      <c r="AM51" s="1">
        <v>1</v>
      </c>
      <c r="AN51" s="1">
        <v>1</v>
      </c>
      <c r="AO51" s="1">
        <v>1</v>
      </c>
      <c r="AP51" s="1">
        <v>1</v>
      </c>
      <c r="AQ51" s="1">
        <v>1</v>
      </c>
      <c r="AR51" s="1">
        <v>1</v>
      </c>
      <c r="AS51" s="1">
        <v>1</v>
      </c>
      <c r="AT51" s="1">
        <v>1</v>
      </c>
      <c r="AU51" s="1">
        <v>1</v>
      </c>
      <c r="AV51" s="1">
        <v>1</v>
      </c>
      <c r="AW51" s="1">
        <v>1</v>
      </c>
    </row>
    <row r="52" spans="1:49">
      <c r="A52" s="1" t="s">
        <v>4</v>
      </c>
      <c r="B52" s="1" t="s">
        <v>26</v>
      </c>
      <c r="C52" s="1" t="s">
        <v>6</v>
      </c>
      <c r="D52" s="1" t="s">
        <v>358</v>
      </c>
      <c r="E52" s="1" t="s">
        <v>325</v>
      </c>
      <c r="F52" s="1" t="s">
        <v>51</v>
      </c>
      <c r="G52" s="1">
        <v>0.1</v>
      </c>
      <c r="H52" s="1">
        <v>0.1</v>
      </c>
      <c r="I52" s="1">
        <v>0.1</v>
      </c>
      <c r="J52" s="1">
        <v>0.1</v>
      </c>
      <c r="K52" s="1">
        <v>0.1</v>
      </c>
      <c r="L52" s="1">
        <v>0.1</v>
      </c>
      <c r="M52" s="1">
        <v>0.1</v>
      </c>
      <c r="N52" s="1">
        <v>0.1</v>
      </c>
      <c r="O52" s="1">
        <v>0.1</v>
      </c>
      <c r="P52" s="1">
        <v>0.1</v>
      </c>
      <c r="Q52" s="1">
        <v>0.1</v>
      </c>
      <c r="R52" s="1">
        <v>0.1</v>
      </c>
      <c r="S52" s="1">
        <v>0.1</v>
      </c>
      <c r="T52" s="1">
        <v>0.1</v>
      </c>
      <c r="U52" s="1">
        <v>0.1</v>
      </c>
      <c r="V52" s="1">
        <v>0.1</v>
      </c>
      <c r="W52" s="1">
        <v>0.1</v>
      </c>
      <c r="X52" s="1">
        <v>0.1</v>
      </c>
      <c r="Y52" s="1">
        <v>0.1</v>
      </c>
      <c r="Z52" s="1">
        <v>0.1</v>
      </c>
      <c r="AA52" s="1">
        <v>0.1</v>
      </c>
      <c r="AB52" s="1">
        <v>0.1</v>
      </c>
      <c r="AC52" s="1">
        <v>0.1</v>
      </c>
      <c r="AD52" s="1">
        <v>0.1</v>
      </c>
      <c r="AE52" s="1">
        <v>0.1</v>
      </c>
      <c r="AF52" s="1">
        <v>0.1</v>
      </c>
      <c r="AG52" s="1">
        <v>0.1</v>
      </c>
      <c r="AH52" s="1">
        <v>0.1</v>
      </c>
      <c r="AI52" s="1">
        <v>0.1</v>
      </c>
      <c r="AJ52" s="1">
        <v>0.1</v>
      </c>
      <c r="AK52" s="1">
        <v>0.1</v>
      </c>
      <c r="AL52" s="1">
        <v>0.1</v>
      </c>
      <c r="AM52" s="1">
        <v>0.1</v>
      </c>
      <c r="AN52" s="1">
        <v>0.1</v>
      </c>
      <c r="AO52" s="1">
        <v>0.1</v>
      </c>
      <c r="AP52" s="1">
        <v>0.1</v>
      </c>
      <c r="AQ52" s="1">
        <v>0.1</v>
      </c>
      <c r="AR52" s="1">
        <v>0.1</v>
      </c>
      <c r="AS52" s="1">
        <v>0.1</v>
      </c>
      <c r="AT52" s="1">
        <v>0.1</v>
      </c>
      <c r="AU52" s="1">
        <v>0.1</v>
      </c>
      <c r="AV52" s="1">
        <v>0.1</v>
      </c>
      <c r="AW52" s="1">
        <v>0.1</v>
      </c>
    </row>
    <row r="53" spans="1:49">
      <c r="A53" s="1" t="s">
        <v>4</v>
      </c>
      <c r="B53" s="1" t="s">
        <v>26</v>
      </c>
      <c r="C53" s="1" t="s">
        <v>6</v>
      </c>
      <c r="D53" s="1" t="s">
        <v>358</v>
      </c>
      <c r="E53" s="1" t="s">
        <v>325</v>
      </c>
      <c r="F53" s="1" t="s">
        <v>256</v>
      </c>
      <c r="G53" s="1">
        <f>'PB Efficiencies'!B14</f>
        <v>0.8</v>
      </c>
      <c r="H53" s="1">
        <f>'PB Efficiencies'!C14</f>
        <v>0.80200000000000005</v>
      </c>
      <c r="I53" s="1">
        <f>'PB Efficiencies'!D14</f>
        <v>0.80400000000000005</v>
      </c>
      <c r="J53" s="1">
        <f>'PB Efficiencies'!E14</f>
        <v>0.80600000000000005</v>
      </c>
      <c r="K53" s="1">
        <f>'PB Efficiencies'!F14</f>
        <v>0.80800000000000005</v>
      </c>
      <c r="L53" s="1">
        <f>'PB Efficiencies'!G14</f>
        <v>0.81</v>
      </c>
      <c r="M53" s="1">
        <f>'PB Efficiencies'!H14</f>
        <v>0.81200000000000006</v>
      </c>
      <c r="N53" s="1">
        <f>'PB Efficiencies'!I14</f>
        <v>0.81399999999999995</v>
      </c>
      <c r="O53" s="1">
        <f>'PB Efficiencies'!J14</f>
        <v>0.81599999999999995</v>
      </c>
      <c r="P53" s="1">
        <f>'PB Efficiencies'!K14</f>
        <v>0.81799999999999995</v>
      </c>
      <c r="Q53" s="1">
        <f>'PB Efficiencies'!L14</f>
        <v>0.82</v>
      </c>
      <c r="R53" s="1">
        <f>'PB Efficiencies'!M14</f>
        <v>0.82199999999999995</v>
      </c>
      <c r="S53" s="1">
        <f>'PB Efficiencies'!N14</f>
        <v>0.82399999999999995</v>
      </c>
      <c r="T53" s="1">
        <f>'PB Efficiencies'!O14</f>
        <v>0.82599999999999996</v>
      </c>
      <c r="U53" s="1">
        <f>'PB Efficiencies'!P14</f>
        <v>0.82799999999999996</v>
      </c>
      <c r="V53" s="1">
        <f>'PB Efficiencies'!Q14</f>
        <v>0.83</v>
      </c>
      <c r="W53" s="1">
        <f>'PB Efficiencies'!R14</f>
        <v>0.83199999999999996</v>
      </c>
      <c r="X53" s="1">
        <f>'PB Efficiencies'!S14</f>
        <v>0.83399999999999996</v>
      </c>
      <c r="Y53" s="1">
        <f>'PB Efficiencies'!T14</f>
        <v>0.83599999999999997</v>
      </c>
      <c r="Z53" s="1">
        <f>'PB Efficiencies'!U14</f>
        <v>0.83799999999999997</v>
      </c>
      <c r="AA53" s="1">
        <f>'PB Efficiencies'!V14</f>
        <v>0.84</v>
      </c>
      <c r="AB53" s="1">
        <f>'PB Efficiencies'!W14</f>
        <v>0.84199999999999997</v>
      </c>
      <c r="AC53" s="1">
        <f>'PB Efficiencies'!X14</f>
        <v>0.84399999999999997</v>
      </c>
      <c r="AD53" s="1">
        <f>'PB Efficiencies'!Y14</f>
        <v>0.84599999999999997</v>
      </c>
      <c r="AE53" s="1">
        <f>'PB Efficiencies'!Z14</f>
        <v>0.84799999999999998</v>
      </c>
      <c r="AF53" s="1">
        <f>'PB Efficiencies'!AA14</f>
        <v>0.85</v>
      </c>
      <c r="AG53" s="1">
        <f>'PB Efficiencies'!AB14</f>
        <v>0.85199999999999998</v>
      </c>
      <c r="AH53" s="1">
        <f>'PB Efficiencies'!AC14</f>
        <v>0.85399999999999998</v>
      </c>
      <c r="AI53" s="1">
        <f>'PB Efficiencies'!AD14</f>
        <v>0.85599999999999998</v>
      </c>
      <c r="AJ53" s="1">
        <f>'PB Efficiencies'!AE14</f>
        <v>0.85799999999999998</v>
      </c>
      <c r="AK53" s="1">
        <f>'PB Efficiencies'!AF14</f>
        <v>0.86</v>
      </c>
      <c r="AL53" s="1">
        <f>'PB Efficiencies'!AG14</f>
        <v>0.86199999999999999</v>
      </c>
      <c r="AM53" s="1">
        <f>'PB Efficiencies'!AH14</f>
        <v>0.86399999999999999</v>
      </c>
      <c r="AN53" s="1">
        <f>'PB Efficiencies'!AI14</f>
        <v>0.86599999999999999</v>
      </c>
      <c r="AO53" s="1">
        <f>'PB Efficiencies'!AJ14</f>
        <v>0.86799999999999999</v>
      </c>
      <c r="AP53" s="1">
        <f>'PB Efficiencies'!AK14</f>
        <v>0.87</v>
      </c>
      <c r="AQ53" s="1">
        <f>'PB Efficiencies'!AL14</f>
        <v>0.872</v>
      </c>
      <c r="AR53" s="1">
        <f>'PB Efficiencies'!AM14</f>
        <v>0.874</v>
      </c>
      <c r="AS53" s="1">
        <f>'PB Efficiencies'!AN14</f>
        <v>0.876</v>
      </c>
      <c r="AT53" s="1">
        <f>'PB Efficiencies'!AO14</f>
        <v>0.878</v>
      </c>
      <c r="AU53" s="1">
        <f>'PB Efficiencies'!AP14</f>
        <v>0.88</v>
      </c>
      <c r="AV53" s="1">
        <f>'PB Efficiencies'!AQ14</f>
        <v>0.88200000000000001</v>
      </c>
      <c r="AW53" s="1">
        <f>'PB Efficiencies'!AR14</f>
        <v>0.88400000000000001</v>
      </c>
    </row>
    <row r="54" spans="1:49">
      <c r="A54" s="1" t="s">
        <v>4</v>
      </c>
      <c r="B54" s="1" t="s">
        <v>26</v>
      </c>
      <c r="C54" s="1" t="s">
        <v>6</v>
      </c>
      <c r="D54" s="1" t="s">
        <v>358</v>
      </c>
      <c r="E54" s="1" t="s">
        <v>325</v>
      </c>
      <c r="F54" s="1" t="s">
        <v>318</v>
      </c>
      <c r="G54" s="1">
        <f t="shared" ref="G54:AW54" si="4">phi_MTH.100.C</f>
        <v>0.20099155835454907</v>
      </c>
      <c r="H54" s="1">
        <f t="shared" si="4"/>
        <v>0.20099155835454907</v>
      </c>
      <c r="I54" s="1">
        <f t="shared" si="4"/>
        <v>0.20099155835454907</v>
      </c>
      <c r="J54" s="1">
        <f t="shared" si="4"/>
        <v>0.20099155835454907</v>
      </c>
      <c r="K54" s="1">
        <f t="shared" si="4"/>
        <v>0.20099155835454907</v>
      </c>
      <c r="L54" s="1">
        <f t="shared" si="4"/>
        <v>0.20099155835454907</v>
      </c>
      <c r="M54" s="1">
        <f t="shared" si="4"/>
        <v>0.20099155835454907</v>
      </c>
      <c r="N54" s="1">
        <f t="shared" si="4"/>
        <v>0.20099155835454907</v>
      </c>
      <c r="O54" s="1">
        <f t="shared" si="4"/>
        <v>0.20099155835454907</v>
      </c>
      <c r="P54" s="1">
        <f t="shared" si="4"/>
        <v>0.20099155835454907</v>
      </c>
      <c r="Q54" s="1">
        <f t="shared" si="4"/>
        <v>0.20099155835454907</v>
      </c>
      <c r="R54" s="1">
        <f t="shared" si="4"/>
        <v>0.20099155835454907</v>
      </c>
      <c r="S54" s="1">
        <f t="shared" si="4"/>
        <v>0.20099155835454907</v>
      </c>
      <c r="T54" s="1">
        <f t="shared" si="4"/>
        <v>0.20099155835454907</v>
      </c>
      <c r="U54" s="1">
        <f t="shared" si="4"/>
        <v>0.20099155835454907</v>
      </c>
      <c r="V54" s="1">
        <f t="shared" si="4"/>
        <v>0.20099155835454907</v>
      </c>
      <c r="W54" s="1">
        <f t="shared" si="4"/>
        <v>0.20099155835454907</v>
      </c>
      <c r="X54" s="1">
        <f t="shared" si="4"/>
        <v>0.20099155835454907</v>
      </c>
      <c r="Y54" s="1">
        <f t="shared" si="4"/>
        <v>0.20099155835454907</v>
      </c>
      <c r="Z54" s="1">
        <f t="shared" si="4"/>
        <v>0.20099155835454907</v>
      </c>
      <c r="AA54" s="1">
        <f t="shared" si="4"/>
        <v>0.20099155835454907</v>
      </c>
      <c r="AB54" s="1">
        <f t="shared" si="4"/>
        <v>0.20099155835454907</v>
      </c>
      <c r="AC54" s="1">
        <f t="shared" si="4"/>
        <v>0.20099155835454907</v>
      </c>
      <c r="AD54" s="1">
        <f t="shared" si="4"/>
        <v>0.20099155835454907</v>
      </c>
      <c r="AE54" s="1">
        <f t="shared" si="4"/>
        <v>0.20099155835454907</v>
      </c>
      <c r="AF54" s="1">
        <f t="shared" si="4"/>
        <v>0.20099155835454907</v>
      </c>
      <c r="AG54" s="1">
        <f t="shared" si="4"/>
        <v>0.20099155835454907</v>
      </c>
      <c r="AH54" s="1">
        <f t="shared" si="4"/>
        <v>0.20099155835454907</v>
      </c>
      <c r="AI54" s="1">
        <f t="shared" si="4"/>
        <v>0.20099155835454907</v>
      </c>
      <c r="AJ54" s="1">
        <f t="shared" si="4"/>
        <v>0.20099155835454907</v>
      </c>
      <c r="AK54" s="1">
        <f t="shared" si="4"/>
        <v>0.20099155835454907</v>
      </c>
      <c r="AL54" s="1">
        <f t="shared" si="4"/>
        <v>0.20099155835454907</v>
      </c>
      <c r="AM54" s="1">
        <f t="shared" si="4"/>
        <v>0.20099155835454907</v>
      </c>
      <c r="AN54" s="1">
        <f t="shared" si="4"/>
        <v>0.20099155835454907</v>
      </c>
      <c r="AO54" s="1">
        <f t="shared" si="4"/>
        <v>0.20099155835454907</v>
      </c>
      <c r="AP54" s="1">
        <f t="shared" si="4"/>
        <v>0.20099155835454907</v>
      </c>
      <c r="AQ54" s="1">
        <f t="shared" si="4"/>
        <v>0.20099155835454907</v>
      </c>
      <c r="AR54" s="1">
        <f t="shared" si="4"/>
        <v>0.20099155835454907</v>
      </c>
      <c r="AS54" s="1">
        <f t="shared" si="4"/>
        <v>0.20099155835454907</v>
      </c>
      <c r="AT54" s="1">
        <f t="shared" si="4"/>
        <v>0.20099155835454907</v>
      </c>
      <c r="AU54" s="1">
        <f t="shared" si="4"/>
        <v>0.20099155835454907</v>
      </c>
      <c r="AV54" s="1">
        <f t="shared" si="4"/>
        <v>0.20099155835454907</v>
      </c>
      <c r="AW54" s="1">
        <f t="shared" si="4"/>
        <v>0.20099155835454907</v>
      </c>
    </row>
    <row r="55" spans="1:49">
      <c r="A55" s="1" t="s">
        <v>4</v>
      </c>
      <c r="B55" s="1" t="s">
        <v>26</v>
      </c>
      <c r="C55" s="1" t="s">
        <v>6</v>
      </c>
      <c r="D55" s="1" t="s">
        <v>39</v>
      </c>
      <c r="E55" s="1" t="s">
        <v>326</v>
      </c>
      <c r="F55" s="1" t="s">
        <v>51</v>
      </c>
      <c r="G55" s="1">
        <v>0.2</v>
      </c>
      <c r="H55" s="1">
        <v>0.2</v>
      </c>
      <c r="I55" s="1">
        <v>0.2</v>
      </c>
      <c r="J55" s="1">
        <v>0.2</v>
      </c>
      <c r="K55" s="1">
        <v>0.2</v>
      </c>
      <c r="L55" s="1">
        <v>0.2</v>
      </c>
      <c r="M55" s="1">
        <v>0.2</v>
      </c>
      <c r="N55" s="1">
        <v>0.2</v>
      </c>
      <c r="O55" s="1">
        <v>0.2</v>
      </c>
      <c r="P55" s="1">
        <v>0.2</v>
      </c>
      <c r="Q55" s="1">
        <v>0.2</v>
      </c>
      <c r="R55" s="1">
        <v>0.2</v>
      </c>
      <c r="S55" s="1">
        <v>0.2</v>
      </c>
      <c r="T55" s="1">
        <v>0.2</v>
      </c>
      <c r="U55" s="1">
        <v>0.2</v>
      </c>
      <c r="V55" s="1">
        <v>0.2</v>
      </c>
      <c r="W55" s="1">
        <v>0.2</v>
      </c>
      <c r="X55" s="1">
        <v>0.2</v>
      </c>
      <c r="Y55" s="1">
        <v>0.2</v>
      </c>
      <c r="Z55" s="1">
        <v>0.2</v>
      </c>
      <c r="AA55" s="1">
        <v>0.2</v>
      </c>
      <c r="AB55" s="1">
        <v>0.2</v>
      </c>
      <c r="AC55" s="1">
        <v>0.2</v>
      </c>
      <c r="AD55" s="1">
        <v>0.2</v>
      </c>
      <c r="AE55" s="1">
        <v>0.2</v>
      </c>
      <c r="AF55" s="1">
        <v>0.2</v>
      </c>
      <c r="AG55" s="1">
        <v>0.2</v>
      </c>
      <c r="AH55" s="1">
        <v>0.2</v>
      </c>
      <c r="AI55" s="1">
        <v>0.2</v>
      </c>
      <c r="AJ55" s="1">
        <v>0.2</v>
      </c>
      <c r="AK55" s="1">
        <v>0.2</v>
      </c>
      <c r="AL55" s="1">
        <v>0.2</v>
      </c>
      <c r="AM55" s="1">
        <v>0.2</v>
      </c>
      <c r="AN55" s="1">
        <v>0.2</v>
      </c>
      <c r="AO55" s="1">
        <v>0.2</v>
      </c>
      <c r="AP55" s="1">
        <v>0.2</v>
      </c>
      <c r="AQ55" s="1">
        <v>0.2</v>
      </c>
      <c r="AR55" s="1">
        <v>0.2</v>
      </c>
      <c r="AS55" s="1">
        <v>0.2</v>
      </c>
      <c r="AT55" s="1">
        <v>0.2</v>
      </c>
      <c r="AU55" s="1">
        <v>0.2</v>
      </c>
      <c r="AV55" s="1">
        <v>0.2</v>
      </c>
      <c r="AW55" s="1">
        <v>0.2</v>
      </c>
    </row>
    <row r="56" spans="1:49">
      <c r="A56" s="1" t="s">
        <v>4</v>
      </c>
      <c r="B56" s="1" t="s">
        <v>26</v>
      </c>
      <c r="C56" s="1" t="s">
        <v>6</v>
      </c>
      <c r="D56" s="1" t="s">
        <v>39</v>
      </c>
      <c r="E56" s="1" t="s">
        <v>326</v>
      </c>
      <c r="F56" s="1" t="s">
        <v>256</v>
      </c>
      <c r="G56" s="1">
        <f>'Electric lighting efficiencies'!E18</f>
        <v>0.2</v>
      </c>
      <c r="H56" s="1">
        <f>'Electric lighting efficiencies'!F18</f>
        <v>0.2</v>
      </c>
      <c r="I56" s="1">
        <f>'Electric lighting efficiencies'!G18</f>
        <v>0.2</v>
      </c>
      <c r="J56" s="1">
        <f>'Electric lighting efficiencies'!H18</f>
        <v>0.2</v>
      </c>
      <c r="K56" s="1">
        <f>'Electric lighting efficiencies'!I18</f>
        <v>0.2</v>
      </c>
      <c r="L56" s="1">
        <f>'Electric lighting efficiencies'!J18</f>
        <v>0.2</v>
      </c>
      <c r="M56" s="1">
        <f>'Electric lighting efficiencies'!K18</f>
        <v>0.2</v>
      </c>
      <c r="N56" s="1">
        <f>'Electric lighting efficiencies'!L18</f>
        <v>0.2</v>
      </c>
      <c r="O56" s="1">
        <f>'Electric lighting efficiencies'!M18</f>
        <v>0.2</v>
      </c>
      <c r="P56" s="1">
        <f>'Electric lighting efficiencies'!N18</f>
        <v>0.2</v>
      </c>
      <c r="Q56" s="1">
        <f>'Electric lighting efficiencies'!O18</f>
        <v>0.2</v>
      </c>
      <c r="R56" s="1">
        <f>'Electric lighting efficiencies'!P18</f>
        <v>0.2</v>
      </c>
      <c r="S56" s="1">
        <f>'Electric lighting efficiencies'!Q18</f>
        <v>0.2</v>
      </c>
      <c r="T56" s="1">
        <f>'Electric lighting efficiencies'!R18</f>
        <v>0.2</v>
      </c>
      <c r="U56" s="1">
        <f>'Electric lighting efficiencies'!S18</f>
        <v>0.2</v>
      </c>
      <c r="V56" s="1">
        <f>'Electric lighting efficiencies'!T18</f>
        <v>0.2</v>
      </c>
      <c r="W56" s="1">
        <f>'Electric lighting efficiencies'!U18</f>
        <v>0.2</v>
      </c>
      <c r="X56" s="1">
        <f>'Electric lighting efficiencies'!V18</f>
        <v>0.2</v>
      </c>
      <c r="Y56" s="1">
        <f>'Electric lighting efficiencies'!W18</f>
        <v>0.2</v>
      </c>
      <c r="Z56" s="1">
        <f>'Electric lighting efficiencies'!X18</f>
        <v>0.2</v>
      </c>
      <c r="AA56" s="1">
        <f>'Electric lighting efficiencies'!Y18</f>
        <v>0.2</v>
      </c>
      <c r="AB56" s="1">
        <f>'Electric lighting efficiencies'!Z18</f>
        <v>0.2</v>
      </c>
      <c r="AC56" s="1">
        <f>'Electric lighting efficiencies'!AA18</f>
        <v>0.2</v>
      </c>
      <c r="AD56" s="1">
        <f>'Electric lighting efficiencies'!AB18</f>
        <v>0.2</v>
      </c>
      <c r="AE56" s="1">
        <f>'Electric lighting efficiencies'!AC18</f>
        <v>0.2</v>
      </c>
      <c r="AF56" s="1">
        <f>'Electric lighting efficiencies'!AD18</f>
        <v>0.2</v>
      </c>
      <c r="AG56" s="1">
        <f>'Electric lighting efficiencies'!AE18</f>
        <v>0.2</v>
      </c>
      <c r="AH56" s="1">
        <f>'Electric lighting efficiencies'!AF18</f>
        <v>0.2</v>
      </c>
      <c r="AI56" s="1">
        <f>'Electric lighting efficiencies'!AG18</f>
        <v>0.2</v>
      </c>
      <c r="AJ56" s="1">
        <f>'Electric lighting efficiencies'!AH18</f>
        <v>0.2</v>
      </c>
      <c r="AK56" s="1">
        <f>'Electric lighting efficiencies'!AI18</f>
        <v>0.2</v>
      </c>
      <c r="AL56" s="1">
        <f>'Electric lighting efficiencies'!AJ18</f>
        <v>0.2</v>
      </c>
      <c r="AM56" s="1">
        <f>'Electric lighting efficiencies'!AK18</f>
        <v>0.2</v>
      </c>
      <c r="AN56" s="1">
        <f>'Electric lighting efficiencies'!AL18</f>
        <v>0.2</v>
      </c>
      <c r="AO56" s="1">
        <f>'Electric lighting efficiencies'!AM18</f>
        <v>0.2</v>
      </c>
      <c r="AP56" s="1">
        <f>'Electric lighting efficiencies'!AN18</f>
        <v>0.2</v>
      </c>
      <c r="AQ56" s="1">
        <f>'Electric lighting efficiencies'!AO18</f>
        <v>0.2</v>
      </c>
      <c r="AR56" s="1">
        <f>'Electric lighting efficiencies'!AP18</f>
        <v>0.2</v>
      </c>
      <c r="AS56" s="1">
        <f>'Electric lighting efficiencies'!AQ18</f>
        <v>0.2</v>
      </c>
      <c r="AT56" s="1">
        <f>'Electric lighting efficiencies'!AR18</f>
        <v>0.2</v>
      </c>
      <c r="AU56" s="1">
        <f>'Electric lighting efficiencies'!AS18</f>
        <v>0.2</v>
      </c>
      <c r="AV56" s="1">
        <f>'Electric lighting efficiencies'!AT18</f>
        <v>0.2</v>
      </c>
      <c r="AW56" s="1">
        <f>'Electric lighting efficiencies'!AU18</f>
        <v>0.2</v>
      </c>
    </row>
    <row r="57" spans="1:49">
      <c r="A57" s="1" t="s">
        <v>4</v>
      </c>
      <c r="B57" s="1" t="s">
        <v>26</v>
      </c>
      <c r="C57" s="1" t="s">
        <v>6</v>
      </c>
      <c r="D57" s="1" t="s">
        <v>39</v>
      </c>
      <c r="E57" s="1" t="s">
        <v>326</v>
      </c>
      <c r="F57" s="1" t="s">
        <v>318</v>
      </c>
      <c r="G57" s="1">
        <f>'Electric lighting efficiencies'!Z19</f>
        <v>0.12612005856515374</v>
      </c>
      <c r="H57" s="1">
        <f>'Electric lighting efficiencies'!AA19</f>
        <v>0.12808199121522693</v>
      </c>
      <c r="I57" s="1">
        <f>'Electric lighting efficiencies'!AB19</f>
        <v>0.13004392386530014</v>
      </c>
      <c r="J57" s="1">
        <f>'Electric lighting efficiencies'!AC19</f>
        <v>0.13200585651537333</v>
      </c>
      <c r="K57" s="1">
        <f>'Electric lighting efficiencies'!AD19</f>
        <v>0.13396778916544655</v>
      </c>
      <c r="L57" s="1">
        <f>'Electric lighting efficiencies'!AE19</f>
        <v>0.13592972181551977</v>
      </c>
      <c r="M57" s="1">
        <f>'Electric lighting efficiencies'!AF19</f>
        <v>0.13789165446559296</v>
      </c>
      <c r="N57" s="1">
        <f>'Electric lighting efficiencies'!AG19</f>
        <v>0.13985358711566617</v>
      </c>
      <c r="O57" s="1">
        <f>'Electric lighting efficiencies'!AH19</f>
        <v>0.14181551976573939</v>
      </c>
      <c r="P57" s="1">
        <f>'Electric lighting efficiencies'!AI19</f>
        <v>0.14377745241581258</v>
      </c>
      <c r="Q57" s="1">
        <f>'Electric lighting efficiencies'!AJ19</f>
        <v>0.1457393850658858</v>
      </c>
      <c r="R57" s="1">
        <f>'Electric lighting efficiencies'!AK19</f>
        <v>0.14770131771595901</v>
      </c>
      <c r="S57" s="1">
        <f>'Electric lighting efficiencies'!AL19</f>
        <v>0.14966325036603223</v>
      </c>
      <c r="T57" s="1">
        <f>'Electric lighting efficiencies'!AM19</f>
        <v>0.15162518301610542</v>
      </c>
      <c r="U57" s="1">
        <f>'Electric lighting efficiencies'!AN19</f>
        <v>0.15358711566617861</v>
      </c>
      <c r="V57" s="1">
        <f>'Electric lighting efficiencies'!AO19</f>
        <v>0.1555490483162518</v>
      </c>
      <c r="W57" s="1">
        <f>'Electric lighting efficiencies'!AP19</f>
        <v>0.15751098096632501</v>
      </c>
      <c r="X57" s="1">
        <f>'Electric lighting efficiencies'!AQ19</f>
        <v>0.15947291361639823</v>
      </c>
      <c r="Y57" s="1">
        <f>'Electric lighting efficiencies'!AR19</f>
        <v>0.16143484626647142</v>
      </c>
      <c r="Z57" s="1">
        <f>'Electric lighting efficiencies'!AS19</f>
        <v>0.16339677891654464</v>
      </c>
      <c r="AA57" s="1">
        <f>'Electric lighting efficiencies'!AT19</f>
        <v>0.16535871156661788</v>
      </c>
      <c r="AB57" s="1">
        <f>'Electric lighting efficiencies'!AU19</f>
        <v>0.16732064421669107</v>
      </c>
      <c r="AC57" s="1">
        <f>'Electric lighting efficiencies'!AV19</f>
        <v>0.16928257686676429</v>
      </c>
      <c r="AD57" s="1">
        <f>'Electric lighting efficiencies'!AW19</f>
        <v>0.17124450951683748</v>
      </c>
      <c r="AE57" s="1">
        <f>'Electric lighting efficiencies'!AX19</f>
        <v>0.17320644216691067</v>
      </c>
      <c r="AF57" s="1">
        <f>'Electric lighting efficiencies'!AY19</f>
        <v>0.17516837481698389</v>
      </c>
      <c r="AG57" s="1">
        <f>'Electric lighting efficiencies'!AZ19</f>
        <v>0.17713030746705707</v>
      </c>
      <c r="AH57" s="1">
        <f>'Electric lighting efficiencies'!BA19</f>
        <v>0.17909224011713029</v>
      </c>
      <c r="AI57" s="1">
        <f>'Electric lighting efficiencies'!BB19</f>
        <v>0.18105417276720348</v>
      </c>
      <c r="AJ57" s="1">
        <f>'Electric lighting efficiencies'!BC19</f>
        <v>0.18301610541727673</v>
      </c>
      <c r="AK57" s="1">
        <f>'Electric lighting efficiencies'!BD19</f>
        <v>0.18497803806734991</v>
      </c>
      <c r="AL57" s="1">
        <f>'Electric lighting efficiencies'!BE19</f>
        <v>0.18693997071742313</v>
      </c>
      <c r="AM57" s="1">
        <f>'Electric lighting efficiencies'!BF19</f>
        <v>0.18890190336749635</v>
      </c>
      <c r="AN57" s="1">
        <f>'Electric lighting efficiencies'!BG19</f>
        <v>0.19086383601756954</v>
      </c>
      <c r="AO57" s="1">
        <f>'Electric lighting efficiencies'!BH19</f>
        <v>0.19282576866764276</v>
      </c>
      <c r="AP57" s="1">
        <f>'Electric lighting efficiencies'!BI19</f>
        <v>0.194787701317716</v>
      </c>
      <c r="AQ57" s="1">
        <f>'Electric lighting efficiencies'!BJ19</f>
        <v>0.19674963396778913</v>
      </c>
      <c r="AR57" s="1">
        <f>'Electric lighting efficiencies'!BK19</f>
        <v>0.19871156661786232</v>
      </c>
      <c r="AS57" s="1">
        <f>'Electric lighting efficiencies'!BL19</f>
        <v>0.20067349926793557</v>
      </c>
      <c r="AT57" s="1">
        <f>'Electric lighting efficiencies'!BM19</f>
        <v>0.20263543191800878</v>
      </c>
      <c r="AU57" s="1">
        <f>'Electric lighting efficiencies'!BN19</f>
        <v>0.20459736456808197</v>
      </c>
      <c r="AV57" s="1">
        <f>'Electric lighting efficiencies'!BO19</f>
        <v>0.20655929721815519</v>
      </c>
      <c r="AW57" s="1">
        <f>'Electric lighting efficiencies'!BP19</f>
        <v>0.20852122986822841</v>
      </c>
    </row>
    <row r="58" spans="1:49">
      <c r="A58" s="2" t="s">
        <v>4</v>
      </c>
      <c r="B58" s="2" t="s">
        <v>20</v>
      </c>
      <c r="C58" s="2" t="s">
        <v>12</v>
      </c>
      <c r="D58" s="2"/>
      <c r="E58" s="2"/>
      <c r="F58" s="2" t="s">
        <v>7</v>
      </c>
      <c r="G58" s="2"/>
      <c r="H58" s="2"/>
      <c r="I58" s="2"/>
      <c r="J58" s="2"/>
      <c r="K58" s="2"/>
      <c r="L58" s="2"/>
      <c r="M58" s="2"/>
      <c r="N58" s="2"/>
      <c r="O58" s="2"/>
      <c r="P58" s="2"/>
      <c r="Q58" s="2"/>
      <c r="R58" s="2"/>
      <c r="S58" s="2"/>
      <c r="T58" s="2"/>
      <c r="U58" s="2"/>
      <c r="V58" s="2"/>
      <c r="W58" s="2"/>
      <c r="X58" s="2"/>
      <c r="Y58" s="2"/>
      <c r="Z58" s="2"/>
      <c r="AA58" s="2"/>
      <c r="AB58" s="2"/>
      <c r="AC58" s="2"/>
      <c r="AD58" s="2"/>
      <c r="AE58" s="2"/>
      <c r="AF58" s="2"/>
      <c r="AG58" s="2"/>
      <c r="AH58" s="2"/>
      <c r="AI58" s="2"/>
      <c r="AJ58" s="2"/>
      <c r="AK58" s="2"/>
      <c r="AL58" s="2"/>
      <c r="AM58" s="2"/>
      <c r="AN58" s="2"/>
      <c r="AO58" s="2"/>
      <c r="AP58" s="2"/>
      <c r="AQ58" s="2"/>
      <c r="AR58" s="2"/>
      <c r="AS58" s="2"/>
      <c r="AT58" s="2"/>
      <c r="AU58" s="2"/>
      <c r="AV58" s="2">
        <v>65</v>
      </c>
      <c r="AW58" s="2">
        <v>88</v>
      </c>
    </row>
    <row r="59" spans="1:49">
      <c r="A59" s="2" t="s">
        <v>4</v>
      </c>
      <c r="B59" s="2" t="s">
        <v>20</v>
      </c>
      <c r="C59" s="2" t="s">
        <v>12</v>
      </c>
      <c r="D59" s="2"/>
      <c r="E59" s="2"/>
      <c r="F59" s="2" t="s">
        <v>8</v>
      </c>
      <c r="G59" s="2"/>
      <c r="H59" s="2"/>
      <c r="I59" s="2"/>
      <c r="J59" s="2"/>
      <c r="K59" s="2"/>
      <c r="L59" s="2"/>
      <c r="M59" s="2"/>
      <c r="N59" s="2"/>
      <c r="O59" s="2"/>
      <c r="P59" s="2"/>
      <c r="Q59" s="2"/>
      <c r="R59" s="2"/>
      <c r="S59" s="2"/>
      <c r="T59" s="2"/>
      <c r="U59" s="2"/>
      <c r="V59" s="2"/>
      <c r="W59" s="2"/>
      <c r="X59" s="2"/>
      <c r="Y59" s="2"/>
      <c r="Z59" s="2"/>
      <c r="AA59" s="2"/>
      <c r="AB59" s="2"/>
      <c r="AC59" s="2"/>
      <c r="AD59" s="2"/>
      <c r="AE59" s="2"/>
      <c r="AF59" s="2"/>
      <c r="AG59" s="2"/>
      <c r="AH59" s="2"/>
      <c r="AI59" s="2"/>
      <c r="AJ59" s="2"/>
      <c r="AK59" s="2"/>
      <c r="AL59" s="2"/>
      <c r="AM59" s="2"/>
      <c r="AN59" s="2"/>
      <c r="AO59" s="2"/>
      <c r="AP59" s="2"/>
      <c r="AQ59" s="2"/>
      <c r="AR59" s="2"/>
      <c r="AS59" s="2"/>
      <c r="AT59" s="2"/>
      <c r="AU59" s="2"/>
      <c r="AV59" s="2">
        <v>1.0430038510911401E-2</v>
      </c>
      <c r="AW59" s="2">
        <v>1.3550970126270399E-2</v>
      </c>
    </row>
    <row r="60" spans="1:49">
      <c r="A60" s="1" t="s">
        <v>4</v>
      </c>
      <c r="B60" s="1" t="s">
        <v>20</v>
      </c>
      <c r="C60" s="1" t="s">
        <v>12</v>
      </c>
      <c r="D60" s="1" t="s">
        <v>31</v>
      </c>
      <c r="E60" s="1" t="s">
        <v>331</v>
      </c>
      <c r="F60" s="1" t="s">
        <v>51</v>
      </c>
      <c r="AV60" s="1">
        <v>1</v>
      </c>
      <c r="AW60" s="1">
        <v>1</v>
      </c>
    </row>
    <row r="61" spans="1:49">
      <c r="A61" s="1" t="s">
        <v>4</v>
      </c>
      <c r="B61" s="1" t="s">
        <v>20</v>
      </c>
      <c r="C61" s="1" t="s">
        <v>12</v>
      </c>
      <c r="D61" s="1" t="s">
        <v>31</v>
      </c>
      <c r="E61" s="1" t="s">
        <v>331</v>
      </c>
      <c r="F61" s="1" t="s">
        <v>256</v>
      </c>
      <c r="AV61" s="1">
        <f>eta_charcoal</f>
        <v>0.18</v>
      </c>
      <c r="AW61" s="1">
        <f>eta_charcoal</f>
        <v>0.18</v>
      </c>
    </row>
    <row r="62" spans="1:49">
      <c r="A62" s="1" t="s">
        <v>4</v>
      </c>
      <c r="B62" s="1" t="s">
        <v>20</v>
      </c>
      <c r="C62" s="1" t="s">
        <v>12</v>
      </c>
      <c r="D62" s="1" t="s">
        <v>31</v>
      </c>
      <c r="E62" s="1" t="s">
        <v>331</v>
      </c>
      <c r="F62" s="1" t="s">
        <v>318</v>
      </c>
      <c r="AV62" s="1">
        <f>phi_MTH.100.C</f>
        <v>0.20099155835454907</v>
      </c>
      <c r="AW62" s="1">
        <f>phi_MTH.100.C</f>
        <v>0.20099155835454907</v>
      </c>
    </row>
    <row r="63" spans="1:49">
      <c r="A63" s="2" t="s">
        <v>4</v>
      </c>
      <c r="B63" s="2" t="s">
        <v>20</v>
      </c>
      <c r="C63" s="2" t="s">
        <v>6</v>
      </c>
      <c r="D63" s="2"/>
      <c r="E63" s="2"/>
      <c r="F63" s="2" t="s">
        <v>7</v>
      </c>
      <c r="G63" s="2">
        <v>22</v>
      </c>
      <c r="H63" s="2">
        <v>25</v>
      </c>
      <c r="I63" s="2">
        <v>29</v>
      </c>
      <c r="J63" s="2">
        <f>FixedGHIndustryElectricity!I5</f>
        <v>62.855603657354294</v>
      </c>
      <c r="K63" s="2">
        <f>FixedGHIndustryElectricity!J5</f>
        <v>47.911207314708562</v>
      </c>
      <c r="L63" s="2">
        <f>FixedGHIndustryElectricity!K5</f>
        <v>42.966810972062845</v>
      </c>
      <c r="M63" s="2">
        <f>FixedGHIndustryElectricity!L5</f>
        <v>39.022414629417149</v>
      </c>
      <c r="N63" s="2">
        <f>FixedGHIndustryElectricity!M5</f>
        <v>15.028018286771413</v>
      </c>
      <c r="O63" s="2">
        <f>FixedGHIndustryElectricity!N5</f>
        <v>31.433621944125719</v>
      </c>
      <c r="P63" s="2">
        <f>FixedGHIndustryElectricity!O5</f>
        <v>28.039225601480005</v>
      </c>
      <c r="Q63" s="2">
        <f>FixedGHIndustryElectricity!P5</f>
        <v>22.244829258834287</v>
      </c>
      <c r="R63" s="2">
        <f>FixedGHIndustryElectricity!Q5</f>
        <v>64.350432916188552</v>
      </c>
      <c r="S63" s="2">
        <f>FixedGHIndustryElectricity!R5</f>
        <v>43.239999999999995</v>
      </c>
      <c r="T63" s="2">
        <f>FixedGHIndustryElectricity!S5</f>
        <v>13.54</v>
      </c>
      <c r="U63" s="2">
        <f>FixedGHIndustryElectricity!T5</f>
        <v>50</v>
      </c>
      <c r="V63" s="2">
        <f>FixedGHIndustryElectricity!U5</f>
        <v>84.172847545605691</v>
      </c>
      <c r="W63" s="2">
        <f>FixedGHIndustryElectricity!V5</f>
        <v>66.878451202959965</v>
      </c>
      <c r="X63" s="2">
        <f>FixedGHIndustryElectricity!W5</f>
        <v>90.584054860314254</v>
      </c>
      <c r="Y63" s="2">
        <f>FixedGHIndustryElectricity!X5</f>
        <v>94.289658517668528</v>
      </c>
      <c r="Z63" s="2">
        <f>FixedGHIndustryElectricity!Y5</f>
        <v>94.995262175022816</v>
      </c>
      <c r="AA63" s="2">
        <f>FixedGHIndustryElectricity!Z5</f>
        <v>105.7008658323771</v>
      </c>
      <c r="AB63" s="2">
        <f>FixedGHIndustryElectricity!AA5</f>
        <v>116.40646948973139</v>
      </c>
      <c r="AC63" s="2">
        <f>FixedGHIndustryElectricity!AB5</f>
        <v>123.11207314708567</v>
      </c>
      <c r="AD63" s="2">
        <f>FixedGHIndustryElectricity!AC5</f>
        <v>88.817676804439955</v>
      </c>
      <c r="AE63" s="2">
        <f>FixedGHIndustryElectricity!AD5</f>
        <v>94.523280461794229</v>
      </c>
      <c r="AF63" s="2">
        <f>FixedGHIndustryElectricity!AE5</f>
        <v>106.22888411914852</v>
      </c>
      <c r="AG63" s="2">
        <f>FixedGHIndustryElectricity!AF5</f>
        <v>168.93448777650281</v>
      </c>
      <c r="AH63" s="2">
        <f>FixedGHIndustryElectricity!AG5</f>
        <v>34.640091433857094</v>
      </c>
      <c r="AI63" s="2">
        <f>FixedGHIndustryElectricity!AH5</f>
        <v>140.34569509121138</v>
      </c>
      <c r="AJ63" s="2">
        <f>FixedGHIndustryElectricity!AI5</f>
        <v>136.05129874856564</v>
      </c>
      <c r="AK63" s="2">
        <f>FixedGHIndustryElectricity!AJ5</f>
        <v>136.75690240591993</v>
      </c>
      <c r="AL63" s="2">
        <f>FixedGHIndustryElectricity!AK5</f>
        <v>197.46250606327422</v>
      </c>
      <c r="AM63" s="2">
        <f>FixedGHIndustryElectricity!AL5</f>
        <v>86.668109720628507</v>
      </c>
      <c r="AN63" s="2">
        <f>FixedGHIndustryElectricity!AM5</f>
        <v>80.873713377982781</v>
      </c>
      <c r="AO63" s="2">
        <f>FixedGHIndustryElectricity!AN5</f>
        <v>123.57931703533707</v>
      </c>
      <c r="AP63" s="2">
        <f>FixedGHIndustryElectricity!AO5</f>
        <v>211.28492069269134</v>
      </c>
      <c r="AQ63" s="2">
        <f>FixedGHIndustryElectricity!AP5</f>
        <v>130.99052435004563</v>
      </c>
      <c r="AR63" s="2">
        <f>FixedGHIndustryElectricity!AQ5</f>
        <v>152.69612800739992</v>
      </c>
      <c r="AS63" s="2">
        <f>FixedGHIndustryElectricity!AR5</f>
        <v>146.40173166475421</v>
      </c>
      <c r="AT63" s="2">
        <f>FixedGHIndustryElectricity!AS5</f>
        <v>164.1073353221085</v>
      </c>
      <c r="AU63" s="2">
        <f>FixedGHIndustryElectricity!AT5</f>
        <v>171.72978931114289</v>
      </c>
      <c r="AV63" s="2">
        <f>FixedGHIndustryElectricity!AU5</f>
        <v>185.16431639486279</v>
      </c>
      <c r="AW63" s="2">
        <f>FixedGHIndustryElectricity!AV5</f>
        <v>184.7339638572648</v>
      </c>
    </row>
    <row r="64" spans="1:49">
      <c r="A64" s="2" t="s">
        <v>4</v>
      </c>
      <c r="B64" s="2" t="s">
        <v>20</v>
      </c>
      <c r="C64" s="2" t="s">
        <v>6</v>
      </c>
      <c r="D64" s="2"/>
      <c r="E64" s="2"/>
      <c r="F64" s="2" t="s">
        <v>8</v>
      </c>
      <c r="G64" s="2">
        <v>8.5769980506822593E-3</v>
      </c>
      <c r="H64" s="2">
        <v>9.1877986034546097E-3</v>
      </c>
      <c r="I64" s="2">
        <v>1.0017271157167501E-2</v>
      </c>
      <c r="J64" s="2">
        <v>0.101660454083362</v>
      </c>
      <c r="K64" s="2">
        <v>9.2464626521882198E-2</v>
      </c>
      <c r="L64" s="2">
        <v>9.2533503509891493E-2</v>
      </c>
      <c r="M64" s="2">
        <v>9.2052776925437299E-2</v>
      </c>
      <c r="N64" s="2">
        <v>7.4311926605504605E-2</v>
      </c>
      <c r="O64" s="2">
        <v>9.3673965936739698E-2</v>
      </c>
      <c r="P64" s="2">
        <v>0.10074074074074101</v>
      </c>
      <c r="Q64" s="2">
        <v>9.4088259783513706E-2</v>
      </c>
      <c r="R64" s="2">
        <v>8.7514253135689807E-2</v>
      </c>
      <c r="S64" s="2">
        <v>3.5485933503836303E-2</v>
      </c>
      <c r="T64" s="2">
        <v>1.4761306532663301E-2</v>
      </c>
      <c r="U64" s="2">
        <v>3.6358347876672498E-2</v>
      </c>
      <c r="V64" s="2">
        <v>6.41304347826087E-2</v>
      </c>
      <c r="W64" s="2">
        <v>7.0389610389610405E-2</v>
      </c>
      <c r="X64" s="2">
        <v>7.4473420260782394E-2</v>
      </c>
      <c r="Y64" s="2">
        <v>7.24707007892849E-2</v>
      </c>
      <c r="Z64" s="2">
        <v>7.2101790763430706E-2</v>
      </c>
      <c r="AA64" s="2">
        <v>7.4289706567303201E-2</v>
      </c>
      <c r="AB64" s="2">
        <v>7.2759149682226604E-2</v>
      </c>
      <c r="AC64" s="2">
        <v>7.2506910482670606E-2</v>
      </c>
      <c r="AD64" s="2">
        <v>6.3619518221124105E-2</v>
      </c>
      <c r="AE64" s="2">
        <v>6.1685152753454001E-2</v>
      </c>
      <c r="AF64" s="2">
        <v>6.1478454680534901E-2</v>
      </c>
      <c r="AG64" s="2">
        <v>7.2091753140360496E-2</v>
      </c>
      <c r="AH64" s="2">
        <v>4.6767050487156799E-2</v>
      </c>
      <c r="AI64" s="2">
        <v>6.18556701030928E-2</v>
      </c>
      <c r="AJ64" s="2">
        <v>6.9483568075117394E-2</v>
      </c>
      <c r="AK64" s="2">
        <v>7.1896684656900495E-2</v>
      </c>
      <c r="AL64" s="2">
        <v>6.6600594648166506E-2</v>
      </c>
      <c r="AM64" s="2">
        <v>4.02371876323592E-2</v>
      </c>
      <c r="AN64" s="2">
        <v>3.6416910841356197E-2</v>
      </c>
      <c r="AO64" s="2">
        <v>4.6724983998293203E-2</v>
      </c>
      <c r="AP64" s="2">
        <v>6.5327695560253696E-2</v>
      </c>
      <c r="AQ64" s="2">
        <v>4.9002969876962198E-2</v>
      </c>
      <c r="AR64" s="2">
        <v>5.3808820426250299E-2</v>
      </c>
      <c r="AS64" s="2">
        <v>4.7510883967442699E-2</v>
      </c>
      <c r="AT64" s="2">
        <v>5.13841486537732E-2</v>
      </c>
      <c r="AU64" s="2">
        <v>5.8844194624978002E-2</v>
      </c>
      <c r="AV64" s="2">
        <v>5.72849807445443E-2</v>
      </c>
      <c r="AW64" s="2">
        <v>5.5897751770865402E-2</v>
      </c>
    </row>
    <row r="65" spans="1:49" s="15" customFormat="1">
      <c r="A65" s="15" t="s">
        <v>4</v>
      </c>
      <c r="B65" s="15" t="s">
        <v>20</v>
      </c>
      <c r="C65" s="15" t="s">
        <v>6</v>
      </c>
      <c r="D65" s="15" t="s">
        <v>38</v>
      </c>
      <c r="E65" s="15" t="s">
        <v>324</v>
      </c>
      <c r="F65" s="15" t="s">
        <v>51</v>
      </c>
      <c r="G65" s="15">
        <v>0.5</v>
      </c>
      <c r="H65" s="15">
        <v>0.5</v>
      </c>
      <c r="I65" s="15">
        <v>0.5</v>
      </c>
      <c r="J65" s="15">
        <v>0.5</v>
      </c>
      <c r="K65" s="15">
        <v>0.5</v>
      </c>
      <c r="L65" s="15">
        <v>0.5</v>
      </c>
      <c r="M65" s="15">
        <v>0.5</v>
      </c>
      <c r="N65" s="15">
        <v>0.5</v>
      </c>
      <c r="O65" s="15">
        <v>0.5</v>
      </c>
      <c r="P65" s="15">
        <v>0.5</v>
      </c>
      <c r="Q65" s="15">
        <v>0.5</v>
      </c>
      <c r="R65" s="15">
        <v>0.5</v>
      </c>
      <c r="S65" s="15">
        <v>0.5</v>
      </c>
      <c r="T65" s="15">
        <v>0.5</v>
      </c>
      <c r="U65" s="15">
        <v>0.5</v>
      </c>
      <c r="V65" s="15">
        <v>0.5</v>
      </c>
      <c r="W65" s="15">
        <v>0.5</v>
      </c>
      <c r="X65" s="15">
        <v>0.5</v>
      </c>
      <c r="Y65" s="15">
        <v>0.5</v>
      </c>
      <c r="Z65" s="15">
        <v>0.5</v>
      </c>
      <c r="AA65" s="15">
        <v>0.5</v>
      </c>
      <c r="AB65" s="15">
        <v>0.5</v>
      </c>
      <c r="AC65" s="15">
        <v>0.5</v>
      </c>
      <c r="AD65" s="15">
        <v>0.5</v>
      </c>
      <c r="AE65" s="15">
        <v>0.5</v>
      </c>
      <c r="AF65" s="15">
        <v>0.5</v>
      </c>
      <c r="AG65" s="15">
        <v>0.5</v>
      </c>
      <c r="AH65" s="15">
        <v>0.5</v>
      </c>
      <c r="AI65" s="15">
        <v>0.5</v>
      </c>
      <c r="AJ65" s="15">
        <v>0.5</v>
      </c>
      <c r="AK65" s="15">
        <v>0.5</v>
      </c>
      <c r="AL65" s="15">
        <v>0.5</v>
      </c>
      <c r="AM65" s="15">
        <v>0.5</v>
      </c>
      <c r="AN65" s="15">
        <v>0.5</v>
      </c>
      <c r="AO65" s="15">
        <v>0.5</v>
      </c>
      <c r="AP65" s="15">
        <v>0.5</v>
      </c>
      <c r="AQ65" s="15">
        <v>0.5</v>
      </c>
      <c r="AR65" s="15">
        <v>0.5</v>
      </c>
      <c r="AS65" s="15">
        <v>0.5</v>
      </c>
      <c r="AT65" s="15">
        <v>0.5</v>
      </c>
      <c r="AU65" s="15">
        <v>0.5</v>
      </c>
      <c r="AV65" s="15">
        <v>0.5</v>
      </c>
      <c r="AW65" s="15">
        <v>0.5</v>
      </c>
    </row>
    <row r="66" spans="1:49" s="15" customFormat="1">
      <c r="A66" s="15" t="s">
        <v>4</v>
      </c>
      <c r="B66" s="15" t="s">
        <v>20</v>
      </c>
      <c r="C66" s="15" t="s">
        <v>6</v>
      </c>
      <c r="D66" s="15" t="s">
        <v>38</v>
      </c>
      <c r="E66" s="15" t="s">
        <v>324</v>
      </c>
      <c r="F66" s="15" t="s">
        <v>256</v>
      </c>
      <c r="G66" s="16">
        <f>'PB Efficiencies'!B23</f>
        <v>0.70333299999999999</v>
      </c>
      <c r="H66" s="16">
        <f>'PB Efficiencies'!C23</f>
        <v>0.70666600000000002</v>
      </c>
      <c r="I66" s="16">
        <f>'PB Efficiencies'!D23</f>
        <v>0.70999900000000005</v>
      </c>
      <c r="J66" s="16">
        <f>'PB Efficiencies'!E23</f>
        <v>0.71333199999999997</v>
      </c>
      <c r="K66" s="16">
        <f>'PB Efficiencies'!F23</f>
        <v>0.716665</v>
      </c>
      <c r="L66" s="16">
        <f>'PB Efficiencies'!G23</f>
        <v>0.71999800000000003</v>
      </c>
      <c r="M66" s="16">
        <f>'PB Efficiencies'!H23</f>
        <v>0.72333099999999995</v>
      </c>
      <c r="N66" s="16">
        <f>'PB Efficiencies'!I23</f>
        <v>0.72666399999999998</v>
      </c>
      <c r="O66" s="16">
        <f>'PB Efficiencies'!J23</f>
        <v>0.72999700000000001</v>
      </c>
      <c r="P66" s="16">
        <f>'PB Efficiencies'!K23</f>
        <v>0.73333000000000004</v>
      </c>
      <c r="Q66" s="16">
        <f>'PB Efficiencies'!L23</f>
        <v>0.73666299999999996</v>
      </c>
      <c r="R66" s="16">
        <f>'PB Efficiencies'!M23</f>
        <v>0.73999599999999999</v>
      </c>
      <c r="S66" s="16">
        <f>'PB Efficiencies'!N23</f>
        <v>0.74332900000000002</v>
      </c>
      <c r="T66" s="16">
        <f>'PB Efficiencies'!O23</f>
        <v>0.74666200000000005</v>
      </c>
      <c r="U66" s="16">
        <f>'PB Efficiencies'!P23</f>
        <v>0.74999499999999997</v>
      </c>
      <c r="V66" s="16">
        <f>'PB Efficiencies'!Q23</f>
        <v>0.753328</v>
      </c>
      <c r="W66" s="16">
        <f>'PB Efficiencies'!R23</f>
        <v>0.75666100000000003</v>
      </c>
      <c r="X66" s="16">
        <f>'PB Efficiencies'!S23</f>
        <v>0.75999400000000095</v>
      </c>
      <c r="Y66" s="16">
        <f>'PB Efficiencies'!T23</f>
        <v>0.76332700000000098</v>
      </c>
      <c r="Z66" s="16">
        <f>'PB Efficiencies'!U23</f>
        <v>0.76666000000000101</v>
      </c>
      <c r="AA66" s="16">
        <f>'PB Efficiencies'!V23</f>
        <v>0.76999300000000104</v>
      </c>
      <c r="AB66" s="16">
        <f>'PB Efficiencies'!W23</f>
        <v>0.77332600000000096</v>
      </c>
      <c r="AC66" s="16">
        <f>'PB Efficiencies'!X23</f>
        <v>0.77665900000000099</v>
      </c>
      <c r="AD66" s="16">
        <f>'PB Efficiencies'!Y23</f>
        <v>0.77999200000000102</v>
      </c>
      <c r="AE66" s="16">
        <f>'PB Efficiencies'!Z23</f>
        <v>0.78332500000000105</v>
      </c>
      <c r="AF66" s="16">
        <f>'PB Efficiencies'!AA23</f>
        <v>0.78665800000000097</v>
      </c>
      <c r="AG66" s="16">
        <f>'PB Efficiencies'!AB23</f>
        <v>0.789991000000001</v>
      </c>
      <c r="AH66" s="16">
        <f>'PB Efficiencies'!AC23</f>
        <v>0.79332400000000103</v>
      </c>
      <c r="AI66" s="16">
        <f>'PB Efficiencies'!AD23</f>
        <v>0.79665700000000095</v>
      </c>
      <c r="AJ66" s="16">
        <f>'PB Efficiencies'!AE23</f>
        <v>0.79999000000000098</v>
      </c>
      <c r="AK66" s="16">
        <f>'PB Efficiencies'!AF23</f>
        <v>0.80332300000000101</v>
      </c>
      <c r="AL66" s="16">
        <f>'PB Efficiencies'!AG23</f>
        <v>0.80665600000000104</v>
      </c>
      <c r="AM66" s="16">
        <f>'PB Efficiencies'!AH23</f>
        <v>0.80998900000000096</v>
      </c>
      <c r="AN66" s="16">
        <f>'PB Efficiencies'!AI23</f>
        <v>0.81332200000000099</v>
      </c>
      <c r="AO66" s="16">
        <f>'PB Efficiencies'!AJ23</f>
        <v>0.81665500000000102</v>
      </c>
      <c r="AP66" s="16">
        <f>'PB Efficiencies'!AK23</f>
        <v>0.81998800000000105</v>
      </c>
      <c r="AQ66" s="16">
        <f>'PB Efficiencies'!AL23</f>
        <v>0.82332100000000097</v>
      </c>
      <c r="AR66" s="16">
        <f>'PB Efficiencies'!AM23</f>
        <v>0.826654000000001</v>
      </c>
      <c r="AS66" s="16">
        <f>'PB Efficiencies'!AN23</f>
        <v>0.82998700000000103</v>
      </c>
      <c r="AT66" s="16">
        <f>'PB Efficiencies'!AO23</f>
        <v>0.83332000000000095</v>
      </c>
      <c r="AU66" s="16">
        <f>'PB Efficiencies'!AP23</f>
        <v>0.83665300000000098</v>
      </c>
      <c r="AV66" s="16">
        <f>'PB Efficiencies'!AQ23</f>
        <v>0.83998600000000101</v>
      </c>
      <c r="AW66" s="16">
        <f>'PB Efficiencies'!AR23</f>
        <v>0.84331900000000104</v>
      </c>
    </row>
    <row r="67" spans="1:49" s="15" customFormat="1">
      <c r="A67" s="15" t="s">
        <v>4</v>
      </c>
      <c r="B67" s="15" t="s">
        <v>20</v>
      </c>
      <c r="C67" s="15" t="s">
        <v>6</v>
      </c>
      <c r="D67" s="15" t="s">
        <v>38</v>
      </c>
      <c r="E67" s="15" t="s">
        <v>324</v>
      </c>
      <c r="F67" s="15" t="s">
        <v>318</v>
      </c>
      <c r="G67" s="15">
        <v>1</v>
      </c>
      <c r="H67" s="15">
        <v>1</v>
      </c>
      <c r="I67" s="15">
        <v>1</v>
      </c>
      <c r="J67" s="15">
        <v>1</v>
      </c>
      <c r="K67" s="15">
        <v>1</v>
      </c>
      <c r="L67" s="15">
        <v>1</v>
      </c>
      <c r="M67" s="15">
        <v>1</v>
      </c>
      <c r="N67" s="15">
        <v>1</v>
      </c>
      <c r="O67" s="15">
        <v>1</v>
      </c>
      <c r="P67" s="15">
        <v>1</v>
      </c>
      <c r="Q67" s="15">
        <v>1</v>
      </c>
      <c r="R67" s="15">
        <v>1</v>
      </c>
      <c r="S67" s="15">
        <v>1</v>
      </c>
      <c r="T67" s="15">
        <v>1</v>
      </c>
      <c r="U67" s="15">
        <v>1</v>
      </c>
      <c r="V67" s="15">
        <v>1</v>
      </c>
      <c r="W67" s="15">
        <v>1</v>
      </c>
      <c r="X67" s="15">
        <v>1</v>
      </c>
      <c r="Y67" s="15">
        <v>1</v>
      </c>
      <c r="Z67" s="15">
        <v>1</v>
      </c>
      <c r="AA67" s="15">
        <v>1</v>
      </c>
      <c r="AB67" s="15">
        <v>1</v>
      </c>
      <c r="AC67" s="15">
        <v>1</v>
      </c>
      <c r="AD67" s="15">
        <v>1</v>
      </c>
      <c r="AE67" s="15">
        <v>1</v>
      </c>
      <c r="AF67" s="15">
        <v>1</v>
      </c>
      <c r="AG67" s="15">
        <v>1</v>
      </c>
      <c r="AH67" s="15">
        <v>1</v>
      </c>
      <c r="AI67" s="15">
        <v>1</v>
      </c>
      <c r="AJ67" s="15">
        <v>1</v>
      </c>
      <c r="AK67" s="15">
        <v>1</v>
      </c>
      <c r="AL67" s="15">
        <v>1</v>
      </c>
      <c r="AM67" s="15">
        <v>1</v>
      </c>
      <c r="AN67" s="15">
        <v>1</v>
      </c>
      <c r="AO67" s="15">
        <v>1</v>
      </c>
      <c r="AP67" s="15">
        <v>1</v>
      </c>
      <c r="AQ67" s="15">
        <v>1</v>
      </c>
      <c r="AR67" s="15">
        <v>1</v>
      </c>
      <c r="AS67" s="15">
        <v>1</v>
      </c>
      <c r="AT67" s="15">
        <v>1</v>
      </c>
      <c r="AU67" s="15">
        <v>1</v>
      </c>
      <c r="AV67" s="15">
        <v>1</v>
      </c>
      <c r="AW67" s="15">
        <v>1</v>
      </c>
    </row>
    <row r="68" spans="1:49" s="15" customFormat="1">
      <c r="A68" s="15" t="s">
        <v>4</v>
      </c>
      <c r="B68" s="15" t="s">
        <v>20</v>
      </c>
      <c r="C68" s="15" t="s">
        <v>6</v>
      </c>
      <c r="D68" s="15" t="s">
        <v>358</v>
      </c>
      <c r="E68" s="15" t="s">
        <v>325</v>
      </c>
      <c r="F68" s="15" t="s">
        <v>51</v>
      </c>
      <c r="G68" s="15">
        <v>0.2</v>
      </c>
      <c r="H68" s="15">
        <v>0.2</v>
      </c>
      <c r="I68" s="15">
        <v>0.2</v>
      </c>
      <c r="J68" s="15">
        <v>0.2</v>
      </c>
      <c r="K68" s="15">
        <v>0.2</v>
      </c>
      <c r="L68" s="15">
        <v>0.2</v>
      </c>
      <c r="M68" s="15">
        <v>0.2</v>
      </c>
      <c r="N68" s="15">
        <v>0.2</v>
      </c>
      <c r="O68" s="15">
        <v>0.2</v>
      </c>
      <c r="P68" s="15">
        <v>0.2</v>
      </c>
      <c r="Q68" s="15">
        <v>0.2</v>
      </c>
      <c r="R68" s="15">
        <v>0.2</v>
      </c>
      <c r="S68" s="15">
        <v>0.2</v>
      </c>
      <c r="T68" s="15">
        <v>0.2</v>
      </c>
      <c r="U68" s="15">
        <v>0.2</v>
      </c>
      <c r="V68" s="15">
        <v>0.2</v>
      </c>
      <c r="W68" s="15">
        <v>0.2</v>
      </c>
      <c r="X68" s="15">
        <v>0.2</v>
      </c>
      <c r="Y68" s="15">
        <v>0.2</v>
      </c>
      <c r="Z68" s="15">
        <v>0.2</v>
      </c>
      <c r="AA68" s="15">
        <v>0.2</v>
      </c>
      <c r="AB68" s="15">
        <v>0.2</v>
      </c>
      <c r="AC68" s="15">
        <v>0.2</v>
      </c>
      <c r="AD68" s="15">
        <v>0.2</v>
      </c>
      <c r="AE68" s="15">
        <v>0.2</v>
      </c>
      <c r="AF68" s="15">
        <v>0.2</v>
      </c>
      <c r="AG68" s="15">
        <v>0.2</v>
      </c>
      <c r="AH68" s="15">
        <v>0.2</v>
      </c>
      <c r="AI68" s="15">
        <v>0.2</v>
      </c>
      <c r="AJ68" s="15">
        <v>0.2</v>
      </c>
      <c r="AK68" s="15">
        <v>0.2</v>
      </c>
      <c r="AL68" s="15">
        <v>0.2</v>
      </c>
      <c r="AM68" s="15">
        <v>0.2</v>
      </c>
      <c r="AN68" s="15">
        <v>0.2</v>
      </c>
      <c r="AO68" s="15">
        <v>0.2</v>
      </c>
      <c r="AP68" s="15">
        <v>0.2</v>
      </c>
      <c r="AQ68" s="15">
        <v>0.2</v>
      </c>
      <c r="AR68" s="15">
        <v>0.2</v>
      </c>
      <c r="AS68" s="15">
        <v>0.2</v>
      </c>
      <c r="AT68" s="15">
        <v>0.2</v>
      </c>
      <c r="AU68" s="15">
        <v>0.2</v>
      </c>
      <c r="AV68" s="15">
        <v>0.2</v>
      </c>
      <c r="AW68" s="15">
        <v>0.2</v>
      </c>
    </row>
    <row r="69" spans="1:49" s="15" customFormat="1">
      <c r="A69" s="15" t="s">
        <v>4</v>
      </c>
      <c r="B69" s="15" t="s">
        <v>20</v>
      </c>
      <c r="C69" s="15" t="s">
        <v>6</v>
      </c>
      <c r="D69" s="15" t="s">
        <v>358</v>
      </c>
      <c r="E69" s="15" t="s">
        <v>325</v>
      </c>
      <c r="F69" s="15" t="s">
        <v>256</v>
      </c>
      <c r="G69" s="16">
        <f>'PB Efficiencies'!B30</f>
        <v>0.80200000000000005</v>
      </c>
      <c r="H69" s="16">
        <f>'PB Efficiencies'!C30</f>
        <v>0.80400000000000005</v>
      </c>
      <c r="I69" s="16">
        <f>'PB Efficiencies'!D30</f>
        <v>0.80600000000000005</v>
      </c>
      <c r="J69" s="16">
        <f>'PB Efficiencies'!E30</f>
        <v>0.80800000000000005</v>
      </c>
      <c r="K69" s="16">
        <f>'PB Efficiencies'!F30</f>
        <v>0.81</v>
      </c>
      <c r="L69" s="16">
        <f>'PB Efficiencies'!G30</f>
        <v>0.81200000000000006</v>
      </c>
      <c r="M69" s="16">
        <f>'PB Efficiencies'!H30</f>
        <v>0.81399999999999995</v>
      </c>
      <c r="N69" s="16">
        <f>'PB Efficiencies'!I30</f>
        <v>0.81599999999999995</v>
      </c>
      <c r="O69" s="16">
        <f>'PB Efficiencies'!J30</f>
        <v>0.81799999999999995</v>
      </c>
      <c r="P69" s="16">
        <f>'PB Efficiencies'!K30</f>
        <v>0.82</v>
      </c>
      <c r="Q69" s="16">
        <f>'PB Efficiencies'!L30</f>
        <v>0.82199999999999995</v>
      </c>
      <c r="R69" s="16">
        <f>'PB Efficiencies'!M30</f>
        <v>0.82399999999999995</v>
      </c>
      <c r="S69" s="16">
        <f>'PB Efficiencies'!N30</f>
        <v>0.82599999999999996</v>
      </c>
      <c r="T69" s="16">
        <f>'PB Efficiencies'!O30</f>
        <v>0.82799999999999996</v>
      </c>
      <c r="U69" s="16">
        <f>'PB Efficiencies'!P30</f>
        <v>0.83</v>
      </c>
      <c r="V69" s="16">
        <f>'PB Efficiencies'!Q30</f>
        <v>0.83199999999999996</v>
      </c>
      <c r="W69" s="16">
        <f>'PB Efficiencies'!R30</f>
        <v>0.83399999999999996</v>
      </c>
      <c r="X69" s="16">
        <f>'PB Efficiencies'!S30</f>
        <v>0.83599999999999997</v>
      </c>
      <c r="Y69" s="16">
        <f>'PB Efficiencies'!T30</f>
        <v>0.83799999999999997</v>
      </c>
      <c r="Z69" s="16">
        <f>'PB Efficiencies'!U30</f>
        <v>0.84</v>
      </c>
      <c r="AA69" s="16">
        <f>'PB Efficiencies'!V30</f>
        <v>0.84199999999999997</v>
      </c>
      <c r="AB69" s="16">
        <f>'PB Efficiencies'!W30</f>
        <v>0.84399999999999997</v>
      </c>
      <c r="AC69" s="16">
        <f>'PB Efficiencies'!X30</f>
        <v>0.84599999999999997</v>
      </c>
      <c r="AD69" s="16">
        <f>'PB Efficiencies'!Y30</f>
        <v>0.84799999999999998</v>
      </c>
      <c r="AE69" s="16">
        <f>'PB Efficiencies'!Z30</f>
        <v>0.85</v>
      </c>
      <c r="AF69" s="16">
        <f>'PB Efficiencies'!AA30</f>
        <v>0.85199999999999998</v>
      </c>
      <c r="AG69" s="16">
        <f>'PB Efficiencies'!AB30</f>
        <v>0.85399999999999998</v>
      </c>
      <c r="AH69" s="16">
        <f>'PB Efficiencies'!AC30</f>
        <v>0.85599999999999998</v>
      </c>
      <c r="AI69" s="16">
        <f>'PB Efficiencies'!AD30</f>
        <v>0.85799999999999998</v>
      </c>
      <c r="AJ69" s="16">
        <f>'PB Efficiencies'!AE30</f>
        <v>0.86</v>
      </c>
      <c r="AK69" s="16">
        <f>'PB Efficiencies'!AF30</f>
        <v>0.86199999999999999</v>
      </c>
      <c r="AL69" s="16">
        <f>'PB Efficiencies'!AG30</f>
        <v>0.86399999999999999</v>
      </c>
      <c r="AM69" s="16">
        <f>'PB Efficiencies'!AH30</f>
        <v>0.86599999999999999</v>
      </c>
      <c r="AN69" s="16">
        <f>'PB Efficiencies'!AI30</f>
        <v>0.86799999999999999</v>
      </c>
      <c r="AO69" s="16">
        <f>'PB Efficiencies'!AJ30</f>
        <v>0.87</v>
      </c>
      <c r="AP69" s="16">
        <f>'PB Efficiencies'!AK30</f>
        <v>0.872</v>
      </c>
      <c r="AQ69" s="16">
        <f>'PB Efficiencies'!AL30</f>
        <v>0.874</v>
      </c>
      <c r="AR69" s="16">
        <f>'PB Efficiencies'!AM30</f>
        <v>0.876</v>
      </c>
      <c r="AS69" s="16">
        <f>'PB Efficiencies'!AN30</f>
        <v>0.878</v>
      </c>
      <c r="AT69" s="16">
        <f>'PB Efficiencies'!AO30</f>
        <v>0.88</v>
      </c>
      <c r="AU69" s="16">
        <f>'PB Efficiencies'!AP30</f>
        <v>0.88200000000000001</v>
      </c>
      <c r="AV69" s="16">
        <f>'PB Efficiencies'!AQ30</f>
        <v>0.88400000000000001</v>
      </c>
      <c r="AW69" s="16">
        <f>'PB Efficiencies'!AR30</f>
        <v>0.88600000000000001</v>
      </c>
    </row>
    <row r="70" spans="1:49" s="15" customFormat="1">
      <c r="A70" s="15" t="s">
        <v>4</v>
      </c>
      <c r="B70" s="15" t="s">
        <v>20</v>
      </c>
      <c r="C70" s="15" t="s">
        <v>6</v>
      </c>
      <c r="D70" s="15" t="s">
        <v>358</v>
      </c>
      <c r="E70" s="15" t="s">
        <v>325</v>
      </c>
      <c r="F70" s="15" t="s">
        <v>318</v>
      </c>
      <c r="G70" s="15">
        <f t="shared" ref="G70:AW70" si="5">phi_MTH.100.C</f>
        <v>0.20099155835454907</v>
      </c>
      <c r="H70" s="15">
        <f t="shared" si="5"/>
        <v>0.20099155835454907</v>
      </c>
      <c r="I70" s="15">
        <f t="shared" si="5"/>
        <v>0.20099155835454907</v>
      </c>
      <c r="J70" s="15">
        <f t="shared" si="5"/>
        <v>0.20099155835454907</v>
      </c>
      <c r="K70" s="15">
        <f t="shared" si="5"/>
        <v>0.20099155835454907</v>
      </c>
      <c r="L70" s="15">
        <f t="shared" si="5"/>
        <v>0.20099155835454907</v>
      </c>
      <c r="M70" s="15">
        <f t="shared" si="5"/>
        <v>0.20099155835454907</v>
      </c>
      <c r="N70" s="15">
        <f t="shared" si="5"/>
        <v>0.20099155835454907</v>
      </c>
      <c r="O70" s="15">
        <f t="shared" si="5"/>
        <v>0.20099155835454907</v>
      </c>
      <c r="P70" s="15">
        <f t="shared" si="5"/>
        <v>0.20099155835454907</v>
      </c>
      <c r="Q70" s="15">
        <f t="shared" si="5"/>
        <v>0.20099155835454907</v>
      </c>
      <c r="R70" s="15">
        <f t="shared" si="5"/>
        <v>0.20099155835454907</v>
      </c>
      <c r="S70" s="15">
        <f t="shared" si="5"/>
        <v>0.20099155835454907</v>
      </c>
      <c r="T70" s="15">
        <f t="shared" si="5"/>
        <v>0.20099155835454907</v>
      </c>
      <c r="U70" s="15">
        <f t="shared" si="5"/>
        <v>0.20099155835454907</v>
      </c>
      <c r="V70" s="15">
        <f t="shared" si="5"/>
        <v>0.20099155835454907</v>
      </c>
      <c r="W70" s="15">
        <f t="shared" si="5"/>
        <v>0.20099155835454907</v>
      </c>
      <c r="X70" s="15">
        <f t="shared" si="5"/>
        <v>0.20099155835454907</v>
      </c>
      <c r="Y70" s="15">
        <f t="shared" si="5"/>
        <v>0.20099155835454907</v>
      </c>
      <c r="Z70" s="15">
        <f t="shared" si="5"/>
        <v>0.20099155835454907</v>
      </c>
      <c r="AA70" s="15">
        <f t="shared" si="5"/>
        <v>0.20099155835454907</v>
      </c>
      <c r="AB70" s="15">
        <f t="shared" si="5"/>
        <v>0.20099155835454907</v>
      </c>
      <c r="AC70" s="15">
        <f t="shared" si="5"/>
        <v>0.20099155835454907</v>
      </c>
      <c r="AD70" s="15">
        <f t="shared" si="5"/>
        <v>0.20099155835454907</v>
      </c>
      <c r="AE70" s="15">
        <f t="shared" si="5"/>
        <v>0.20099155835454907</v>
      </c>
      <c r="AF70" s="15">
        <f t="shared" si="5"/>
        <v>0.20099155835454907</v>
      </c>
      <c r="AG70" s="15">
        <f t="shared" si="5"/>
        <v>0.20099155835454907</v>
      </c>
      <c r="AH70" s="15">
        <f t="shared" si="5"/>
        <v>0.20099155835454907</v>
      </c>
      <c r="AI70" s="15">
        <f t="shared" si="5"/>
        <v>0.20099155835454907</v>
      </c>
      <c r="AJ70" s="15">
        <f t="shared" si="5"/>
        <v>0.20099155835454907</v>
      </c>
      <c r="AK70" s="15">
        <f t="shared" si="5"/>
        <v>0.20099155835454907</v>
      </c>
      <c r="AL70" s="15">
        <f t="shared" si="5"/>
        <v>0.20099155835454907</v>
      </c>
      <c r="AM70" s="15">
        <f t="shared" si="5"/>
        <v>0.20099155835454907</v>
      </c>
      <c r="AN70" s="15">
        <f t="shared" si="5"/>
        <v>0.20099155835454907</v>
      </c>
      <c r="AO70" s="15">
        <f t="shared" si="5"/>
        <v>0.20099155835454907</v>
      </c>
      <c r="AP70" s="15">
        <f t="shared" si="5"/>
        <v>0.20099155835454907</v>
      </c>
      <c r="AQ70" s="15">
        <f t="shared" si="5"/>
        <v>0.20099155835454907</v>
      </c>
      <c r="AR70" s="15">
        <f t="shared" si="5"/>
        <v>0.20099155835454907</v>
      </c>
      <c r="AS70" s="15">
        <f t="shared" si="5"/>
        <v>0.20099155835454907</v>
      </c>
      <c r="AT70" s="15">
        <f t="shared" si="5"/>
        <v>0.20099155835454907</v>
      </c>
      <c r="AU70" s="15">
        <f t="shared" si="5"/>
        <v>0.20099155835454907</v>
      </c>
      <c r="AV70" s="15">
        <f t="shared" si="5"/>
        <v>0.20099155835454907</v>
      </c>
      <c r="AW70" s="15">
        <f t="shared" si="5"/>
        <v>0.20099155835454907</v>
      </c>
    </row>
    <row r="71" spans="1:49" s="15" customFormat="1">
      <c r="A71" s="15" t="s">
        <v>4</v>
      </c>
      <c r="B71" s="15" t="s">
        <v>20</v>
      </c>
      <c r="C71" s="15" t="s">
        <v>6</v>
      </c>
      <c r="D71" s="15" t="s">
        <v>39</v>
      </c>
      <c r="E71" s="15" t="s">
        <v>326</v>
      </c>
      <c r="F71" s="15" t="s">
        <v>51</v>
      </c>
      <c r="G71" s="15">
        <f>'Electric lighting efficiencies'!Z18</f>
        <v>0.2</v>
      </c>
      <c r="H71" s="15">
        <f>'Electric lighting efficiencies'!AA18</f>
        <v>0.2</v>
      </c>
      <c r="I71" s="15">
        <f>'Electric lighting efficiencies'!AB18</f>
        <v>0.2</v>
      </c>
      <c r="J71" s="15">
        <f>'Electric lighting efficiencies'!AC18</f>
        <v>0.2</v>
      </c>
      <c r="K71" s="15">
        <f>'Electric lighting efficiencies'!AD18</f>
        <v>0.2</v>
      </c>
      <c r="L71" s="15">
        <f>'Electric lighting efficiencies'!AE18</f>
        <v>0.2</v>
      </c>
      <c r="M71" s="15">
        <f>'Electric lighting efficiencies'!AF18</f>
        <v>0.2</v>
      </c>
      <c r="N71" s="15">
        <f>'Electric lighting efficiencies'!AG18</f>
        <v>0.2</v>
      </c>
      <c r="O71" s="15">
        <f>'Electric lighting efficiencies'!AH18</f>
        <v>0.2</v>
      </c>
      <c r="P71" s="15">
        <f>'Electric lighting efficiencies'!AI18</f>
        <v>0.2</v>
      </c>
      <c r="Q71" s="15">
        <f>'Electric lighting efficiencies'!AJ18</f>
        <v>0.2</v>
      </c>
      <c r="R71" s="15">
        <f>'Electric lighting efficiencies'!AK18</f>
        <v>0.2</v>
      </c>
      <c r="S71" s="15">
        <f>'Electric lighting efficiencies'!AL18</f>
        <v>0.2</v>
      </c>
      <c r="T71" s="15">
        <f>'Electric lighting efficiencies'!AM18</f>
        <v>0.2</v>
      </c>
      <c r="U71" s="15">
        <f>'Electric lighting efficiencies'!AN18</f>
        <v>0.2</v>
      </c>
      <c r="V71" s="15">
        <f>'Electric lighting efficiencies'!AO18</f>
        <v>0.2</v>
      </c>
      <c r="W71" s="15">
        <f>'Electric lighting efficiencies'!AP18</f>
        <v>0.2</v>
      </c>
      <c r="X71" s="15">
        <f>'Electric lighting efficiencies'!AQ18</f>
        <v>0.2</v>
      </c>
      <c r="Y71" s="15">
        <f>'Electric lighting efficiencies'!AR18</f>
        <v>0.2</v>
      </c>
      <c r="Z71" s="15">
        <f>'Electric lighting efficiencies'!AS18</f>
        <v>0.2</v>
      </c>
      <c r="AA71" s="15">
        <f>'Electric lighting efficiencies'!AT18</f>
        <v>0.2</v>
      </c>
      <c r="AB71" s="15">
        <f>'Electric lighting efficiencies'!AU18</f>
        <v>0.2</v>
      </c>
      <c r="AC71" s="15">
        <f>'Electric lighting efficiencies'!AV18</f>
        <v>0.2</v>
      </c>
      <c r="AD71" s="15">
        <f>'Electric lighting efficiencies'!AW18</f>
        <v>0.2</v>
      </c>
      <c r="AE71" s="15">
        <f>'Electric lighting efficiencies'!AX18</f>
        <v>0.2</v>
      </c>
      <c r="AF71" s="15">
        <f>'Electric lighting efficiencies'!AY18</f>
        <v>0.2</v>
      </c>
      <c r="AG71" s="15">
        <f>'Electric lighting efficiencies'!AZ18</f>
        <v>0.2</v>
      </c>
      <c r="AH71" s="15">
        <f>'Electric lighting efficiencies'!BA18</f>
        <v>0.2</v>
      </c>
      <c r="AI71" s="15">
        <f>'Electric lighting efficiencies'!BB18</f>
        <v>0.2</v>
      </c>
      <c r="AJ71" s="15">
        <f>'Electric lighting efficiencies'!BC18</f>
        <v>0.2</v>
      </c>
      <c r="AK71" s="15">
        <f>'Electric lighting efficiencies'!BD18</f>
        <v>0.2</v>
      </c>
      <c r="AL71" s="15">
        <f>'Electric lighting efficiencies'!BE18</f>
        <v>0.2</v>
      </c>
      <c r="AM71" s="15">
        <f>'Electric lighting efficiencies'!BF18</f>
        <v>0.2</v>
      </c>
      <c r="AN71" s="15">
        <f>'Electric lighting efficiencies'!BG18</f>
        <v>0.2</v>
      </c>
      <c r="AO71" s="15">
        <f>'Electric lighting efficiencies'!BH18</f>
        <v>0.2</v>
      </c>
      <c r="AP71" s="15">
        <f>'Electric lighting efficiencies'!BI18</f>
        <v>0.2</v>
      </c>
      <c r="AQ71" s="15">
        <f>'Electric lighting efficiencies'!BJ18</f>
        <v>0.2</v>
      </c>
      <c r="AR71" s="15">
        <f>'Electric lighting efficiencies'!BK18</f>
        <v>0.2</v>
      </c>
      <c r="AS71" s="15">
        <f>'Electric lighting efficiencies'!BL18</f>
        <v>0.2</v>
      </c>
      <c r="AT71" s="15">
        <f>'Electric lighting efficiencies'!BM18</f>
        <v>0.2</v>
      </c>
      <c r="AU71" s="15">
        <f>'Electric lighting efficiencies'!BN18</f>
        <v>0.2</v>
      </c>
      <c r="AV71" s="15">
        <f>'Electric lighting efficiencies'!BO18</f>
        <v>0.2</v>
      </c>
      <c r="AW71" s="15">
        <f>'Electric lighting efficiencies'!BP18</f>
        <v>0.2</v>
      </c>
    </row>
    <row r="72" spans="1:49" s="15" customFormat="1">
      <c r="A72" s="15" t="s">
        <v>4</v>
      </c>
      <c r="B72" s="15" t="s">
        <v>20</v>
      </c>
      <c r="C72" s="15" t="s">
        <v>6</v>
      </c>
      <c r="D72" s="15" t="s">
        <v>39</v>
      </c>
      <c r="E72" s="15" t="s">
        <v>326</v>
      </c>
      <c r="F72" s="15" t="s">
        <v>256</v>
      </c>
      <c r="G72" s="15">
        <f>'Electric lighting efficiencies'!Z18</f>
        <v>0.2</v>
      </c>
      <c r="H72" s="15">
        <f>'Electric lighting efficiencies'!AA18</f>
        <v>0.2</v>
      </c>
      <c r="I72" s="15">
        <f>'Electric lighting efficiencies'!AB18</f>
        <v>0.2</v>
      </c>
      <c r="J72" s="15">
        <f>'Electric lighting efficiencies'!AC18</f>
        <v>0.2</v>
      </c>
      <c r="K72" s="15">
        <f>'Electric lighting efficiencies'!AD18</f>
        <v>0.2</v>
      </c>
      <c r="L72" s="15">
        <f>'Electric lighting efficiencies'!AE18</f>
        <v>0.2</v>
      </c>
      <c r="M72" s="15">
        <f>'Electric lighting efficiencies'!AF18</f>
        <v>0.2</v>
      </c>
      <c r="N72" s="15">
        <f>'Electric lighting efficiencies'!AG18</f>
        <v>0.2</v>
      </c>
      <c r="O72" s="15">
        <f>'Electric lighting efficiencies'!AH18</f>
        <v>0.2</v>
      </c>
      <c r="P72" s="15">
        <f>'Electric lighting efficiencies'!AI18</f>
        <v>0.2</v>
      </c>
      <c r="Q72" s="15">
        <f>'Electric lighting efficiencies'!AJ18</f>
        <v>0.2</v>
      </c>
      <c r="R72" s="15">
        <f>'Electric lighting efficiencies'!AK18</f>
        <v>0.2</v>
      </c>
      <c r="S72" s="15">
        <f>'Electric lighting efficiencies'!AL18</f>
        <v>0.2</v>
      </c>
      <c r="T72" s="15">
        <f>'Electric lighting efficiencies'!AM18</f>
        <v>0.2</v>
      </c>
      <c r="U72" s="15">
        <f>'Electric lighting efficiencies'!AN18</f>
        <v>0.2</v>
      </c>
      <c r="V72" s="15">
        <f>'Electric lighting efficiencies'!AO18</f>
        <v>0.2</v>
      </c>
      <c r="W72" s="15">
        <f>'Electric lighting efficiencies'!AP18</f>
        <v>0.2</v>
      </c>
      <c r="X72" s="15">
        <f>'Electric lighting efficiencies'!AQ18</f>
        <v>0.2</v>
      </c>
      <c r="Y72" s="15">
        <f>'Electric lighting efficiencies'!AR18</f>
        <v>0.2</v>
      </c>
      <c r="Z72" s="15">
        <f>'Electric lighting efficiencies'!AS18</f>
        <v>0.2</v>
      </c>
      <c r="AA72" s="15">
        <f>'Electric lighting efficiencies'!AT18</f>
        <v>0.2</v>
      </c>
      <c r="AB72" s="15">
        <f>'Electric lighting efficiencies'!AU18</f>
        <v>0.2</v>
      </c>
      <c r="AC72" s="15">
        <f>'Electric lighting efficiencies'!AV18</f>
        <v>0.2</v>
      </c>
      <c r="AD72" s="15">
        <f>'Electric lighting efficiencies'!AW18</f>
        <v>0.2</v>
      </c>
      <c r="AE72" s="15">
        <f>'Electric lighting efficiencies'!AX18</f>
        <v>0.2</v>
      </c>
      <c r="AF72" s="15">
        <f>'Electric lighting efficiencies'!AY18</f>
        <v>0.2</v>
      </c>
      <c r="AG72" s="15">
        <f>'Electric lighting efficiencies'!AZ18</f>
        <v>0.2</v>
      </c>
      <c r="AH72" s="15">
        <f>'Electric lighting efficiencies'!BA18</f>
        <v>0.2</v>
      </c>
      <c r="AI72" s="15">
        <f>'Electric lighting efficiencies'!BB18</f>
        <v>0.2</v>
      </c>
      <c r="AJ72" s="15">
        <f>'Electric lighting efficiencies'!BC18</f>
        <v>0.2</v>
      </c>
      <c r="AK72" s="15">
        <f>'Electric lighting efficiencies'!BD18</f>
        <v>0.2</v>
      </c>
      <c r="AL72" s="15">
        <f>'Electric lighting efficiencies'!BE18</f>
        <v>0.2</v>
      </c>
      <c r="AM72" s="15">
        <f>'Electric lighting efficiencies'!BF18</f>
        <v>0.2</v>
      </c>
      <c r="AN72" s="15">
        <f>'Electric lighting efficiencies'!BG18</f>
        <v>0.2</v>
      </c>
      <c r="AO72" s="15">
        <f>'Electric lighting efficiencies'!BH18</f>
        <v>0.2</v>
      </c>
      <c r="AP72" s="15">
        <f>'Electric lighting efficiencies'!BI18</f>
        <v>0.2</v>
      </c>
      <c r="AQ72" s="15">
        <f>'Electric lighting efficiencies'!BJ18</f>
        <v>0.2</v>
      </c>
      <c r="AR72" s="15">
        <f>'Electric lighting efficiencies'!BK18</f>
        <v>0.2</v>
      </c>
      <c r="AS72" s="15">
        <f>'Electric lighting efficiencies'!BL18</f>
        <v>0.2</v>
      </c>
      <c r="AT72" s="15">
        <f>'Electric lighting efficiencies'!BM18</f>
        <v>0.2</v>
      </c>
      <c r="AU72" s="15">
        <f>'Electric lighting efficiencies'!BN18</f>
        <v>0.2</v>
      </c>
      <c r="AV72" s="15">
        <f>'Electric lighting efficiencies'!BO18</f>
        <v>0.2</v>
      </c>
      <c r="AW72" s="15">
        <f>'Electric lighting efficiencies'!BP18</f>
        <v>0.2</v>
      </c>
    </row>
    <row r="73" spans="1:49" s="15" customFormat="1">
      <c r="A73" s="15" t="s">
        <v>4</v>
      </c>
      <c r="B73" s="15" t="s">
        <v>20</v>
      </c>
      <c r="C73" s="15" t="s">
        <v>6</v>
      </c>
      <c r="D73" s="15" t="s">
        <v>39</v>
      </c>
      <c r="E73" s="15" t="s">
        <v>326</v>
      </c>
      <c r="F73" s="15" t="s">
        <v>318</v>
      </c>
      <c r="G73" s="15">
        <f>'Electric lighting efficiencies'!Z19</f>
        <v>0.12612005856515374</v>
      </c>
      <c r="H73" s="15">
        <f>'Electric lighting efficiencies'!AA19</f>
        <v>0.12808199121522693</v>
      </c>
      <c r="I73" s="15">
        <f>'Electric lighting efficiencies'!AB19</f>
        <v>0.13004392386530014</v>
      </c>
      <c r="J73" s="15">
        <f>'Electric lighting efficiencies'!AC19</f>
        <v>0.13200585651537333</v>
      </c>
      <c r="K73" s="15">
        <f>'Electric lighting efficiencies'!AD19</f>
        <v>0.13396778916544655</v>
      </c>
      <c r="L73" s="15">
        <f>'Electric lighting efficiencies'!AE19</f>
        <v>0.13592972181551977</v>
      </c>
      <c r="M73" s="15">
        <f>'Electric lighting efficiencies'!AF19</f>
        <v>0.13789165446559296</v>
      </c>
      <c r="N73" s="15">
        <f>'Electric lighting efficiencies'!AG19</f>
        <v>0.13985358711566617</v>
      </c>
      <c r="O73" s="15">
        <f>'Electric lighting efficiencies'!AH19</f>
        <v>0.14181551976573939</v>
      </c>
      <c r="P73" s="15">
        <f>'Electric lighting efficiencies'!AI19</f>
        <v>0.14377745241581258</v>
      </c>
      <c r="Q73" s="15">
        <f>'Electric lighting efficiencies'!AJ19</f>
        <v>0.1457393850658858</v>
      </c>
      <c r="R73" s="15">
        <f>'Electric lighting efficiencies'!AK19</f>
        <v>0.14770131771595901</v>
      </c>
      <c r="S73" s="15">
        <f>'Electric lighting efficiencies'!AL19</f>
        <v>0.14966325036603223</v>
      </c>
      <c r="T73" s="15">
        <f>'Electric lighting efficiencies'!AM19</f>
        <v>0.15162518301610542</v>
      </c>
      <c r="U73" s="15">
        <f>'Electric lighting efficiencies'!AN19</f>
        <v>0.15358711566617861</v>
      </c>
      <c r="V73" s="15">
        <f>'Electric lighting efficiencies'!AO19</f>
        <v>0.1555490483162518</v>
      </c>
      <c r="W73" s="15">
        <f>'Electric lighting efficiencies'!AP19</f>
        <v>0.15751098096632501</v>
      </c>
      <c r="X73" s="15">
        <f>'Electric lighting efficiencies'!AQ19</f>
        <v>0.15947291361639823</v>
      </c>
      <c r="Y73" s="15">
        <f>'Electric lighting efficiencies'!AR19</f>
        <v>0.16143484626647142</v>
      </c>
      <c r="Z73" s="15">
        <f>'Electric lighting efficiencies'!AS19</f>
        <v>0.16339677891654464</v>
      </c>
      <c r="AA73" s="15">
        <f>'Electric lighting efficiencies'!AT19</f>
        <v>0.16535871156661788</v>
      </c>
      <c r="AB73" s="15">
        <f>'Electric lighting efficiencies'!AU19</f>
        <v>0.16732064421669107</v>
      </c>
      <c r="AC73" s="15">
        <f>'Electric lighting efficiencies'!AV19</f>
        <v>0.16928257686676429</v>
      </c>
      <c r="AD73" s="15">
        <f>'Electric lighting efficiencies'!AW19</f>
        <v>0.17124450951683748</v>
      </c>
      <c r="AE73" s="15">
        <f>'Electric lighting efficiencies'!AX19</f>
        <v>0.17320644216691067</v>
      </c>
      <c r="AF73" s="15">
        <f>'Electric lighting efficiencies'!AY19</f>
        <v>0.17516837481698389</v>
      </c>
      <c r="AG73" s="15">
        <f>'Electric lighting efficiencies'!AZ19</f>
        <v>0.17713030746705707</v>
      </c>
      <c r="AH73" s="15">
        <f>'Electric lighting efficiencies'!BA19</f>
        <v>0.17909224011713029</v>
      </c>
      <c r="AI73" s="15">
        <f>'Electric lighting efficiencies'!BB19</f>
        <v>0.18105417276720348</v>
      </c>
      <c r="AJ73" s="15">
        <f>'Electric lighting efficiencies'!BC19</f>
        <v>0.18301610541727673</v>
      </c>
      <c r="AK73" s="15">
        <f>'Electric lighting efficiencies'!BD19</f>
        <v>0.18497803806734991</v>
      </c>
      <c r="AL73" s="15">
        <f>'Electric lighting efficiencies'!BE19</f>
        <v>0.18693997071742313</v>
      </c>
      <c r="AM73" s="15">
        <f>'Electric lighting efficiencies'!BF19</f>
        <v>0.18890190336749635</v>
      </c>
      <c r="AN73" s="15">
        <f>'Electric lighting efficiencies'!BG19</f>
        <v>0.19086383601756954</v>
      </c>
      <c r="AO73" s="15">
        <f>'Electric lighting efficiencies'!BH19</f>
        <v>0.19282576866764276</v>
      </c>
      <c r="AP73" s="15">
        <f>'Electric lighting efficiencies'!BI19</f>
        <v>0.194787701317716</v>
      </c>
      <c r="AQ73" s="15">
        <f>'Electric lighting efficiencies'!BJ19</f>
        <v>0.19674963396778913</v>
      </c>
      <c r="AR73" s="15">
        <f>'Electric lighting efficiencies'!BK19</f>
        <v>0.19871156661786232</v>
      </c>
      <c r="AS73" s="15">
        <f>'Electric lighting efficiencies'!BL19</f>
        <v>0.20067349926793557</v>
      </c>
      <c r="AT73" s="15">
        <f>'Electric lighting efficiencies'!BM19</f>
        <v>0.20263543191800878</v>
      </c>
      <c r="AU73" s="15">
        <f>'Electric lighting efficiencies'!BN19</f>
        <v>0.20459736456808197</v>
      </c>
      <c r="AV73" s="15">
        <f>'Electric lighting efficiencies'!BO19</f>
        <v>0.20655929721815519</v>
      </c>
      <c r="AW73" s="15">
        <f>'Electric lighting efficiencies'!BP19</f>
        <v>0.20852122986822841</v>
      </c>
    </row>
    <row r="74" spans="1:49" s="15" customFormat="1">
      <c r="A74" s="15" t="s">
        <v>4</v>
      </c>
      <c r="B74" s="15" t="s">
        <v>20</v>
      </c>
      <c r="C74" s="15" t="s">
        <v>6</v>
      </c>
      <c r="D74" s="15" t="s">
        <v>360</v>
      </c>
      <c r="E74" s="15" t="s">
        <v>332</v>
      </c>
      <c r="F74" s="15" t="s">
        <v>51</v>
      </c>
      <c r="G74" s="15">
        <v>0.1</v>
      </c>
      <c r="H74" s="15">
        <v>0.1</v>
      </c>
      <c r="I74" s="15">
        <v>0.1</v>
      </c>
      <c r="J74" s="15">
        <v>0.1</v>
      </c>
      <c r="K74" s="15">
        <v>0.1</v>
      </c>
      <c r="L74" s="15">
        <v>0.1</v>
      </c>
      <c r="M74" s="15">
        <v>0.1</v>
      </c>
      <c r="N74" s="15">
        <v>0.1</v>
      </c>
      <c r="O74" s="15">
        <v>0.1</v>
      </c>
      <c r="P74" s="15">
        <v>0.1</v>
      </c>
      <c r="Q74" s="15">
        <v>0.1</v>
      </c>
      <c r="R74" s="15">
        <v>0.1</v>
      </c>
      <c r="S74" s="15">
        <v>0.1</v>
      </c>
      <c r="T74" s="15">
        <v>0.1</v>
      </c>
      <c r="U74" s="15">
        <v>0.1</v>
      </c>
      <c r="V74" s="15">
        <v>0.1</v>
      </c>
      <c r="W74" s="15">
        <v>0.1</v>
      </c>
      <c r="X74" s="15">
        <v>0.1</v>
      </c>
      <c r="Y74" s="15">
        <v>0.1</v>
      </c>
      <c r="Z74" s="15">
        <v>0.1</v>
      </c>
      <c r="AA74" s="15">
        <v>0.1</v>
      </c>
      <c r="AB74" s="15">
        <v>0.1</v>
      </c>
      <c r="AC74" s="15">
        <v>0.1</v>
      </c>
      <c r="AD74" s="15">
        <v>0.1</v>
      </c>
      <c r="AE74" s="15">
        <v>0.1</v>
      </c>
      <c r="AF74" s="15">
        <v>0.1</v>
      </c>
      <c r="AG74" s="15">
        <v>0.1</v>
      </c>
      <c r="AH74" s="15">
        <v>0.1</v>
      </c>
      <c r="AI74" s="15">
        <v>0.1</v>
      </c>
      <c r="AJ74" s="15">
        <v>0.1</v>
      </c>
      <c r="AK74" s="15">
        <v>0.1</v>
      </c>
      <c r="AL74" s="15">
        <v>0.1</v>
      </c>
      <c r="AM74" s="15">
        <v>0.1</v>
      </c>
      <c r="AN74" s="15">
        <v>0.1</v>
      </c>
      <c r="AO74" s="15">
        <v>0.1</v>
      </c>
      <c r="AP74" s="15">
        <v>0.1</v>
      </c>
      <c r="AQ74" s="15">
        <v>0.1</v>
      </c>
      <c r="AR74" s="15">
        <v>0.1</v>
      </c>
      <c r="AS74" s="15">
        <v>0.1</v>
      </c>
      <c r="AT74" s="15">
        <v>0.1</v>
      </c>
      <c r="AU74" s="15">
        <v>0.1</v>
      </c>
      <c r="AV74" s="15">
        <v>0.1</v>
      </c>
      <c r="AW74" s="15">
        <v>0.1</v>
      </c>
    </row>
    <row r="75" spans="1:49" s="15" customFormat="1">
      <c r="A75" s="15" t="s">
        <v>4</v>
      </c>
      <c r="B75" s="15" t="s">
        <v>20</v>
      </c>
      <c r="C75" s="15" t="s">
        <v>6</v>
      </c>
      <c r="D75" s="15" t="s">
        <v>360</v>
      </c>
      <c r="E75" s="15" t="s">
        <v>332</v>
      </c>
      <c r="F75" s="15" t="s">
        <v>256</v>
      </c>
      <c r="G75" s="15">
        <f>'PB Efficiencies'!B30</f>
        <v>0.80200000000000005</v>
      </c>
      <c r="H75" s="15">
        <f>'PB Efficiencies'!C30</f>
        <v>0.80400000000000005</v>
      </c>
      <c r="I75" s="15">
        <f>'PB Efficiencies'!D30</f>
        <v>0.80600000000000005</v>
      </c>
      <c r="J75" s="15">
        <f>'PB Efficiencies'!E30</f>
        <v>0.80800000000000005</v>
      </c>
      <c r="K75" s="15">
        <f>'PB Efficiencies'!F30</f>
        <v>0.81</v>
      </c>
      <c r="L75" s="15">
        <f>'PB Efficiencies'!G30</f>
        <v>0.81200000000000006</v>
      </c>
      <c r="M75" s="15">
        <f>'PB Efficiencies'!H30</f>
        <v>0.81399999999999995</v>
      </c>
      <c r="N75" s="15">
        <f>'PB Efficiencies'!I30</f>
        <v>0.81599999999999995</v>
      </c>
      <c r="O75" s="15">
        <f>'PB Efficiencies'!J30</f>
        <v>0.81799999999999995</v>
      </c>
      <c r="P75" s="15">
        <f>'PB Efficiencies'!K30</f>
        <v>0.82</v>
      </c>
      <c r="Q75" s="15">
        <f>'PB Efficiencies'!L30</f>
        <v>0.82199999999999995</v>
      </c>
      <c r="R75" s="15">
        <f>'PB Efficiencies'!M30</f>
        <v>0.82399999999999995</v>
      </c>
      <c r="S75" s="15">
        <f>'PB Efficiencies'!N30</f>
        <v>0.82599999999999996</v>
      </c>
      <c r="T75" s="15">
        <f>'PB Efficiencies'!O30</f>
        <v>0.82799999999999996</v>
      </c>
      <c r="U75" s="15">
        <f>'PB Efficiencies'!P30</f>
        <v>0.83</v>
      </c>
      <c r="V75" s="15">
        <f>'PB Efficiencies'!Q30</f>
        <v>0.83199999999999996</v>
      </c>
      <c r="W75" s="15">
        <f>'PB Efficiencies'!R30</f>
        <v>0.83399999999999996</v>
      </c>
      <c r="X75" s="15">
        <f>'PB Efficiencies'!S30</f>
        <v>0.83599999999999997</v>
      </c>
      <c r="Y75" s="15">
        <f>'PB Efficiencies'!T30</f>
        <v>0.83799999999999997</v>
      </c>
      <c r="Z75" s="15">
        <f>'PB Efficiencies'!U30</f>
        <v>0.84</v>
      </c>
      <c r="AA75" s="15">
        <f>'PB Efficiencies'!V30</f>
        <v>0.84199999999999997</v>
      </c>
      <c r="AB75" s="15">
        <f>'PB Efficiencies'!W30</f>
        <v>0.84399999999999997</v>
      </c>
      <c r="AC75" s="15">
        <f>'PB Efficiencies'!X30</f>
        <v>0.84599999999999997</v>
      </c>
      <c r="AD75" s="15">
        <f>'PB Efficiencies'!Y30</f>
        <v>0.84799999999999998</v>
      </c>
      <c r="AE75" s="15">
        <f>'PB Efficiencies'!Z30</f>
        <v>0.85</v>
      </c>
      <c r="AF75" s="15">
        <f>'PB Efficiencies'!AA30</f>
        <v>0.85199999999999998</v>
      </c>
      <c r="AG75" s="15">
        <f>'PB Efficiencies'!AB30</f>
        <v>0.85399999999999998</v>
      </c>
      <c r="AH75" s="15">
        <f>'PB Efficiencies'!AC30</f>
        <v>0.85599999999999998</v>
      </c>
      <c r="AI75" s="15">
        <f>'PB Efficiencies'!AD30</f>
        <v>0.85799999999999998</v>
      </c>
      <c r="AJ75" s="15">
        <f>'PB Efficiencies'!AE30</f>
        <v>0.86</v>
      </c>
      <c r="AK75" s="15">
        <f>'PB Efficiencies'!AF30</f>
        <v>0.86199999999999999</v>
      </c>
      <c r="AL75" s="15">
        <f>'PB Efficiencies'!AG30</f>
        <v>0.86399999999999999</v>
      </c>
      <c r="AM75" s="15">
        <f>'PB Efficiencies'!AH30</f>
        <v>0.86599999999999999</v>
      </c>
      <c r="AN75" s="15">
        <f>'PB Efficiencies'!AI30</f>
        <v>0.86799999999999999</v>
      </c>
      <c r="AO75" s="15">
        <f>'PB Efficiencies'!AJ30</f>
        <v>0.87</v>
      </c>
      <c r="AP75" s="15">
        <f>'PB Efficiencies'!AK30</f>
        <v>0.872</v>
      </c>
      <c r="AQ75" s="15">
        <f>'PB Efficiencies'!AL30</f>
        <v>0.874</v>
      </c>
      <c r="AR75" s="15">
        <f>'PB Efficiencies'!AM30</f>
        <v>0.876</v>
      </c>
      <c r="AS75" s="15">
        <f>'PB Efficiencies'!AN30</f>
        <v>0.878</v>
      </c>
      <c r="AT75" s="15">
        <f>'PB Efficiencies'!AO30</f>
        <v>0.88</v>
      </c>
      <c r="AU75" s="15">
        <f>'PB Efficiencies'!AP30</f>
        <v>0.88200000000000001</v>
      </c>
      <c r="AV75" s="15">
        <f>'PB Efficiencies'!AQ30</f>
        <v>0.88400000000000001</v>
      </c>
      <c r="AW75" s="15">
        <f>'PB Efficiencies'!AR30</f>
        <v>0.88600000000000001</v>
      </c>
    </row>
    <row r="76" spans="1:49" s="15" customFormat="1">
      <c r="A76" s="15" t="s">
        <v>4</v>
      </c>
      <c r="B76" s="15" t="s">
        <v>20</v>
      </c>
      <c r="C76" s="15" t="s">
        <v>6</v>
      </c>
      <c r="D76" s="15" t="s">
        <v>360</v>
      </c>
      <c r="E76" s="15" t="s">
        <v>332</v>
      </c>
      <c r="F76" s="15" t="s">
        <v>318</v>
      </c>
      <c r="G76" s="15">
        <f t="shared" ref="G76:AW76" si="6">phi_MTH.200.C</f>
        <v>0.36986156609954557</v>
      </c>
      <c r="H76" s="15">
        <f t="shared" si="6"/>
        <v>0.36986156609954557</v>
      </c>
      <c r="I76" s="15">
        <f t="shared" si="6"/>
        <v>0.36986156609954557</v>
      </c>
      <c r="J76" s="15">
        <f t="shared" si="6"/>
        <v>0.36986156609954557</v>
      </c>
      <c r="K76" s="15">
        <f t="shared" si="6"/>
        <v>0.36986156609954557</v>
      </c>
      <c r="L76" s="15">
        <f t="shared" si="6"/>
        <v>0.36986156609954557</v>
      </c>
      <c r="M76" s="15">
        <f t="shared" si="6"/>
        <v>0.36986156609954557</v>
      </c>
      <c r="N76" s="15">
        <f t="shared" si="6"/>
        <v>0.36986156609954557</v>
      </c>
      <c r="O76" s="15">
        <f t="shared" si="6"/>
        <v>0.36986156609954557</v>
      </c>
      <c r="P76" s="15">
        <f t="shared" si="6"/>
        <v>0.36986156609954557</v>
      </c>
      <c r="Q76" s="15">
        <f t="shared" si="6"/>
        <v>0.36986156609954557</v>
      </c>
      <c r="R76" s="15">
        <f t="shared" si="6"/>
        <v>0.36986156609954557</v>
      </c>
      <c r="S76" s="15">
        <f t="shared" si="6"/>
        <v>0.36986156609954557</v>
      </c>
      <c r="T76" s="15">
        <f t="shared" si="6"/>
        <v>0.36986156609954557</v>
      </c>
      <c r="U76" s="15">
        <f t="shared" si="6"/>
        <v>0.36986156609954557</v>
      </c>
      <c r="V76" s="15">
        <f t="shared" si="6"/>
        <v>0.36986156609954557</v>
      </c>
      <c r="W76" s="15">
        <f t="shared" si="6"/>
        <v>0.36986156609954557</v>
      </c>
      <c r="X76" s="15">
        <f t="shared" si="6"/>
        <v>0.36986156609954557</v>
      </c>
      <c r="Y76" s="15">
        <f t="shared" si="6"/>
        <v>0.36986156609954557</v>
      </c>
      <c r="Z76" s="15">
        <f t="shared" si="6"/>
        <v>0.36986156609954557</v>
      </c>
      <c r="AA76" s="15">
        <f t="shared" si="6"/>
        <v>0.36986156609954557</v>
      </c>
      <c r="AB76" s="15">
        <f t="shared" si="6"/>
        <v>0.36986156609954557</v>
      </c>
      <c r="AC76" s="15">
        <f t="shared" si="6"/>
        <v>0.36986156609954557</v>
      </c>
      <c r="AD76" s="15">
        <f t="shared" si="6"/>
        <v>0.36986156609954557</v>
      </c>
      <c r="AE76" s="15">
        <f t="shared" si="6"/>
        <v>0.36986156609954557</v>
      </c>
      <c r="AF76" s="15">
        <f t="shared" si="6"/>
        <v>0.36986156609954557</v>
      </c>
      <c r="AG76" s="15">
        <f t="shared" si="6"/>
        <v>0.36986156609954557</v>
      </c>
      <c r="AH76" s="15">
        <f t="shared" si="6"/>
        <v>0.36986156609954557</v>
      </c>
      <c r="AI76" s="15">
        <f t="shared" si="6"/>
        <v>0.36986156609954557</v>
      </c>
      <c r="AJ76" s="15">
        <f t="shared" si="6"/>
        <v>0.36986156609954557</v>
      </c>
      <c r="AK76" s="15">
        <f t="shared" si="6"/>
        <v>0.36986156609954557</v>
      </c>
      <c r="AL76" s="15">
        <f t="shared" si="6"/>
        <v>0.36986156609954557</v>
      </c>
      <c r="AM76" s="15">
        <f t="shared" si="6"/>
        <v>0.36986156609954557</v>
      </c>
      <c r="AN76" s="15">
        <f t="shared" si="6"/>
        <v>0.36986156609954557</v>
      </c>
      <c r="AO76" s="15">
        <f t="shared" si="6"/>
        <v>0.36986156609954557</v>
      </c>
      <c r="AP76" s="15">
        <f t="shared" si="6"/>
        <v>0.36986156609954557</v>
      </c>
      <c r="AQ76" s="15">
        <f t="shared" si="6"/>
        <v>0.36986156609954557</v>
      </c>
      <c r="AR76" s="15">
        <f t="shared" si="6"/>
        <v>0.36986156609954557</v>
      </c>
      <c r="AS76" s="15">
        <f t="shared" si="6"/>
        <v>0.36986156609954557</v>
      </c>
      <c r="AT76" s="15">
        <f t="shared" si="6"/>
        <v>0.36986156609954557</v>
      </c>
      <c r="AU76" s="15">
        <f t="shared" si="6"/>
        <v>0.36986156609954557</v>
      </c>
      <c r="AV76" s="15">
        <f t="shared" si="6"/>
        <v>0.36986156609954557</v>
      </c>
      <c r="AW76" s="15">
        <f t="shared" si="6"/>
        <v>0.36986156609954557</v>
      </c>
    </row>
    <row r="77" spans="1:49">
      <c r="A77" s="2" t="s">
        <v>4</v>
      </c>
      <c r="B77" s="2" t="s">
        <v>20</v>
      </c>
      <c r="C77" s="2" t="s">
        <v>15</v>
      </c>
      <c r="D77" s="2"/>
      <c r="E77" s="2"/>
      <c r="F77" s="2" t="s">
        <v>7</v>
      </c>
      <c r="G77" s="2">
        <v>88</v>
      </c>
      <c r="H77" s="2">
        <v>93</v>
      </c>
      <c r="I77" s="2">
        <v>95</v>
      </c>
      <c r="J77" s="2">
        <v>92</v>
      </c>
      <c r="K77" s="2">
        <v>103</v>
      </c>
      <c r="L77" s="2">
        <v>98</v>
      </c>
      <c r="M77" s="2">
        <v>96</v>
      </c>
      <c r="N77" s="2">
        <v>83</v>
      </c>
      <c r="O77" s="2">
        <v>74</v>
      </c>
      <c r="P77" s="2">
        <v>70</v>
      </c>
      <c r="Q77" s="2">
        <v>91</v>
      </c>
      <c r="R77" s="2">
        <v>33</v>
      </c>
      <c r="S77" s="2">
        <v>13</v>
      </c>
      <c r="T77" s="2">
        <v>61</v>
      </c>
      <c r="U77" s="2">
        <v>9</v>
      </c>
      <c r="V77" s="2">
        <v>27</v>
      </c>
      <c r="W77" s="2">
        <v>36</v>
      </c>
      <c r="X77" s="2">
        <v>36</v>
      </c>
      <c r="Y77" s="2">
        <v>40</v>
      </c>
      <c r="Z77" s="2">
        <v>40</v>
      </c>
      <c r="AA77" s="2">
        <v>40</v>
      </c>
      <c r="AB77" s="2">
        <v>42</v>
      </c>
      <c r="AC77" s="2">
        <v>41</v>
      </c>
      <c r="AD77" s="2">
        <v>43</v>
      </c>
      <c r="AE77" s="2">
        <v>46</v>
      </c>
      <c r="AF77" s="2">
        <v>48</v>
      </c>
      <c r="AG77" s="2">
        <v>53</v>
      </c>
      <c r="AH77" s="2">
        <v>49</v>
      </c>
      <c r="AI77" s="2">
        <v>56</v>
      </c>
      <c r="AJ77" s="2">
        <v>55</v>
      </c>
      <c r="AK77" s="2">
        <v>50</v>
      </c>
      <c r="AL77" s="2">
        <v>50</v>
      </c>
      <c r="AM77" s="2">
        <v>44</v>
      </c>
      <c r="AN77" s="2">
        <v>43</v>
      </c>
      <c r="AO77" s="2">
        <v>46</v>
      </c>
      <c r="AP77" s="2">
        <v>55</v>
      </c>
      <c r="AQ77" s="2">
        <v>53</v>
      </c>
      <c r="AR77" s="2">
        <v>49</v>
      </c>
      <c r="AS77" s="2">
        <v>38</v>
      </c>
      <c r="AT77" s="2">
        <v>30</v>
      </c>
      <c r="AU77" s="2">
        <v>36</v>
      </c>
      <c r="AV77" s="2">
        <v>33</v>
      </c>
      <c r="AW77" s="2">
        <v>37</v>
      </c>
    </row>
    <row r="78" spans="1:49">
      <c r="A78" s="2" t="s">
        <v>4</v>
      </c>
      <c r="B78" s="2" t="s">
        <v>20</v>
      </c>
      <c r="C78" s="2" t="s">
        <v>15</v>
      </c>
      <c r="D78" s="2"/>
      <c r="E78" s="2"/>
      <c r="F78" s="2" t="s">
        <v>8</v>
      </c>
      <c r="G78" s="2">
        <v>3.4307992202729003E-2</v>
      </c>
      <c r="H78" s="2">
        <v>3.4178610804851198E-2</v>
      </c>
      <c r="I78" s="2">
        <v>3.2815198618307402E-2</v>
      </c>
      <c r="J78" s="2">
        <v>3.1175872585564202E-2</v>
      </c>
      <c r="K78" s="2">
        <v>3.3892727871010199E-2</v>
      </c>
      <c r="L78" s="2">
        <v>3.1269942565411601E-2</v>
      </c>
      <c r="M78" s="2">
        <v>2.94568886161399E-2</v>
      </c>
      <c r="N78" s="2">
        <v>2.53822629969419E-2</v>
      </c>
      <c r="O78" s="2">
        <v>2.25060827250608E-2</v>
      </c>
      <c r="P78" s="2">
        <v>2.0740740740740699E-2</v>
      </c>
      <c r="Q78" s="2">
        <v>2.52567305023591E-2</v>
      </c>
      <c r="R78" s="2">
        <v>9.4070695553021694E-3</v>
      </c>
      <c r="S78" s="2">
        <v>4.1560102301790303E-3</v>
      </c>
      <c r="T78" s="2">
        <v>1.9158291457286401E-2</v>
      </c>
      <c r="U78" s="2">
        <v>2.6178010471204199E-3</v>
      </c>
      <c r="V78" s="2">
        <v>7.3369565217391297E-3</v>
      </c>
      <c r="W78" s="2">
        <v>9.3506493506493506E-3</v>
      </c>
      <c r="X78" s="2">
        <v>9.0270812437311908E-3</v>
      </c>
      <c r="Y78" s="2">
        <v>9.5670892131069097E-3</v>
      </c>
      <c r="Z78" s="2">
        <v>9.4250706880301596E-3</v>
      </c>
      <c r="AA78" s="2">
        <v>9.3153237074988394E-3</v>
      </c>
      <c r="AB78" s="2">
        <v>9.2044707429322793E-3</v>
      </c>
      <c r="AC78" s="2">
        <v>8.7178396768020396E-3</v>
      </c>
      <c r="AD78" s="2">
        <v>8.8532015647518995E-3</v>
      </c>
      <c r="AE78" s="2">
        <v>8.9511578128040493E-3</v>
      </c>
      <c r="AF78" s="2">
        <v>8.9153046062407093E-3</v>
      </c>
      <c r="AG78" s="2">
        <v>9.6486437283815792E-3</v>
      </c>
      <c r="AH78" s="2">
        <v>8.6802480070859202E-3</v>
      </c>
      <c r="AI78" s="2">
        <v>9.3116062520784797E-3</v>
      </c>
      <c r="AJ78" s="2">
        <v>1.0328638497652601E-2</v>
      </c>
      <c r="AK78" s="2">
        <v>9.6376252891287595E-3</v>
      </c>
      <c r="AL78" s="2">
        <v>9.9108027750247803E-3</v>
      </c>
      <c r="AM78" s="2">
        <v>9.3180855569673891E-3</v>
      </c>
      <c r="AN78" s="2">
        <v>8.9995814148179192E-3</v>
      </c>
      <c r="AO78" s="2">
        <v>9.8143802005547301E-3</v>
      </c>
      <c r="AP78" s="2">
        <v>1.16279069767442E-2</v>
      </c>
      <c r="AQ78" s="2">
        <v>1.1243105642766199E-2</v>
      </c>
      <c r="AR78" s="2">
        <v>1.03397341211226E-2</v>
      </c>
      <c r="AS78" s="2">
        <v>7.1928828317243997E-3</v>
      </c>
      <c r="AT78" s="2">
        <v>5.6882821387940798E-3</v>
      </c>
      <c r="AU78" s="2">
        <v>6.3235552432812196E-3</v>
      </c>
      <c r="AV78" s="2">
        <v>5.2952503209242599E-3</v>
      </c>
      <c r="AW78" s="2">
        <v>5.6975669849091502E-3</v>
      </c>
    </row>
    <row r="79" spans="1:49">
      <c r="A79" s="1" t="s">
        <v>4</v>
      </c>
      <c r="B79" s="1" t="s">
        <v>20</v>
      </c>
      <c r="C79" s="1" t="s">
        <v>15</v>
      </c>
      <c r="D79" s="1" t="s">
        <v>34</v>
      </c>
      <c r="E79" s="1" t="s">
        <v>333</v>
      </c>
      <c r="F79" s="1" t="s">
        <v>51</v>
      </c>
      <c r="G79" s="1">
        <v>1</v>
      </c>
      <c r="H79" s="1">
        <v>1</v>
      </c>
      <c r="I79" s="1">
        <v>1</v>
      </c>
      <c r="J79" s="1">
        <v>1</v>
      </c>
      <c r="K79" s="1">
        <v>1</v>
      </c>
      <c r="L79" s="1">
        <v>1</v>
      </c>
      <c r="M79" s="1">
        <v>1</v>
      </c>
      <c r="N79" s="1">
        <v>1</v>
      </c>
      <c r="O79" s="1">
        <v>1</v>
      </c>
      <c r="P79" s="1">
        <v>1</v>
      </c>
      <c r="Q79" s="1">
        <v>1</v>
      </c>
      <c r="R79" s="1">
        <v>1</v>
      </c>
      <c r="S79" s="1">
        <v>1</v>
      </c>
      <c r="T79" s="1">
        <v>1</v>
      </c>
      <c r="U79" s="1">
        <v>1</v>
      </c>
      <c r="V79" s="1">
        <v>1</v>
      </c>
      <c r="W79" s="1">
        <v>1</v>
      </c>
      <c r="X79" s="1">
        <v>1</v>
      </c>
      <c r="Y79" s="1">
        <v>1</v>
      </c>
      <c r="Z79" s="1">
        <v>1</v>
      </c>
      <c r="AA79" s="1">
        <v>1</v>
      </c>
      <c r="AB79" s="1">
        <v>1</v>
      </c>
      <c r="AC79" s="1">
        <v>1</v>
      </c>
      <c r="AD79" s="1">
        <v>1</v>
      </c>
      <c r="AE79" s="1">
        <v>1</v>
      </c>
      <c r="AF79" s="1">
        <v>1</v>
      </c>
      <c r="AG79" s="1">
        <v>1</v>
      </c>
      <c r="AH79" s="1">
        <v>1</v>
      </c>
      <c r="AI79" s="1">
        <v>1</v>
      </c>
      <c r="AJ79" s="1">
        <v>1</v>
      </c>
      <c r="AK79" s="1">
        <v>1</v>
      </c>
      <c r="AL79" s="1">
        <v>1</v>
      </c>
      <c r="AM79" s="1">
        <v>1</v>
      </c>
      <c r="AN79" s="1">
        <v>1</v>
      </c>
      <c r="AO79" s="1">
        <v>1</v>
      </c>
      <c r="AP79" s="1">
        <v>1</v>
      </c>
      <c r="AQ79" s="1">
        <v>1</v>
      </c>
      <c r="AR79" s="1">
        <v>1</v>
      </c>
      <c r="AS79" s="1">
        <v>1</v>
      </c>
      <c r="AT79" s="1">
        <v>1</v>
      </c>
      <c r="AU79" s="1">
        <v>1</v>
      </c>
      <c r="AV79" s="1">
        <v>1</v>
      </c>
      <c r="AW79" s="1">
        <v>1</v>
      </c>
    </row>
    <row r="80" spans="1:49">
      <c r="A80" s="1" t="s">
        <v>4</v>
      </c>
      <c r="B80" s="1" t="s">
        <v>20</v>
      </c>
      <c r="C80" s="1" t="s">
        <v>15</v>
      </c>
      <c r="D80" s="1" t="s">
        <v>34</v>
      </c>
      <c r="E80" s="1" t="s">
        <v>333</v>
      </c>
      <c r="F80" s="1" t="s">
        <v>256</v>
      </c>
      <c r="G80" s="1">
        <f>'PB Efficiencies'!B28</f>
        <v>0.251</v>
      </c>
      <c r="H80" s="1">
        <f>'PB Efficiencies'!C28</f>
        <v>0.252</v>
      </c>
      <c r="I80" s="1">
        <f>'PB Efficiencies'!D28</f>
        <v>0.253</v>
      </c>
      <c r="J80" s="1">
        <f>'PB Efficiencies'!E28</f>
        <v>0.254</v>
      </c>
      <c r="K80" s="1">
        <f>'PB Efficiencies'!F28</f>
        <v>0.255</v>
      </c>
      <c r="L80" s="1">
        <f>'PB Efficiencies'!G28</f>
        <v>0.25600000000000001</v>
      </c>
      <c r="M80" s="1">
        <f>'PB Efficiencies'!H28</f>
        <v>0.25700000000000001</v>
      </c>
      <c r="N80" s="1">
        <f>'PB Efficiencies'!I28</f>
        <v>0.25800000000000001</v>
      </c>
      <c r="O80" s="1">
        <f>'PB Efficiencies'!J28</f>
        <v>0.25900000000000001</v>
      </c>
      <c r="P80" s="1">
        <f>'PB Efficiencies'!K28</f>
        <v>0.26</v>
      </c>
      <c r="Q80" s="1">
        <f>'PB Efficiencies'!L28</f>
        <v>0.26100000000000001</v>
      </c>
      <c r="R80" s="1">
        <f>'PB Efficiencies'!M28</f>
        <v>0.26200000000000001</v>
      </c>
      <c r="S80" s="1">
        <f>'PB Efficiencies'!N28</f>
        <v>0.26300000000000001</v>
      </c>
      <c r="T80" s="1">
        <f>'PB Efficiencies'!O28</f>
        <v>0.26400000000000001</v>
      </c>
      <c r="U80" s="1">
        <f>'PB Efficiencies'!P28</f>
        <v>0.26500000000000001</v>
      </c>
      <c r="V80" s="1">
        <f>'PB Efficiencies'!Q28</f>
        <v>0.26600000000000001</v>
      </c>
      <c r="W80" s="1">
        <f>'PB Efficiencies'!R28</f>
        <v>0.26700000000000002</v>
      </c>
      <c r="X80" s="1">
        <f>'PB Efficiencies'!S28</f>
        <v>0.26800000000000002</v>
      </c>
      <c r="Y80" s="1">
        <f>'PB Efficiencies'!T28</f>
        <v>0.26900000000000002</v>
      </c>
      <c r="Z80" s="1">
        <f>'PB Efficiencies'!U28</f>
        <v>0.27</v>
      </c>
      <c r="AA80" s="1">
        <f>'PB Efficiencies'!V28</f>
        <v>0.27100000000000002</v>
      </c>
      <c r="AB80" s="1">
        <f>'PB Efficiencies'!W28</f>
        <v>0.27200000000000002</v>
      </c>
      <c r="AC80" s="1">
        <f>'PB Efficiencies'!X28</f>
        <v>0.27300000000000002</v>
      </c>
      <c r="AD80" s="1">
        <f>'PB Efficiencies'!Y28</f>
        <v>0.27400000000000002</v>
      </c>
      <c r="AE80" s="1">
        <f>'PB Efficiencies'!Z28</f>
        <v>0.27500000000000002</v>
      </c>
      <c r="AF80" s="1">
        <f>'PB Efficiencies'!AA28</f>
        <v>0.27600000000000002</v>
      </c>
      <c r="AG80" s="1">
        <f>'PB Efficiencies'!AB28</f>
        <v>0.27700000000000002</v>
      </c>
      <c r="AH80" s="1">
        <f>'PB Efficiencies'!AC28</f>
        <v>0.27800000000000002</v>
      </c>
      <c r="AI80" s="1">
        <f>'PB Efficiencies'!AD28</f>
        <v>0.27900000000000003</v>
      </c>
      <c r="AJ80" s="1">
        <f>'PB Efficiencies'!AE28</f>
        <v>0.28000000000000003</v>
      </c>
      <c r="AK80" s="1">
        <f>'PB Efficiencies'!AF28</f>
        <v>0.28100000000000003</v>
      </c>
      <c r="AL80" s="1">
        <f>'PB Efficiencies'!AG28</f>
        <v>0.28199999999999997</v>
      </c>
      <c r="AM80" s="1">
        <f>'PB Efficiencies'!AH28</f>
        <v>0.28299999999999997</v>
      </c>
      <c r="AN80" s="1">
        <f>'PB Efficiencies'!AI28</f>
        <v>0.28399999999999997</v>
      </c>
      <c r="AO80" s="1">
        <f>'PB Efficiencies'!AJ28</f>
        <v>0.28499999999999998</v>
      </c>
      <c r="AP80" s="1">
        <f>'PB Efficiencies'!AK28</f>
        <v>0.28599999999999998</v>
      </c>
      <c r="AQ80" s="1">
        <f>'PB Efficiencies'!AL28</f>
        <v>0.28699999999999998</v>
      </c>
      <c r="AR80" s="1">
        <f>'PB Efficiencies'!AM28</f>
        <v>0.28799999999999998</v>
      </c>
      <c r="AS80" s="1">
        <f>'PB Efficiencies'!AN28</f>
        <v>0.28899999999999998</v>
      </c>
      <c r="AT80" s="1">
        <f>'PB Efficiencies'!AO28</f>
        <v>0.28999999999999998</v>
      </c>
      <c r="AU80" s="1">
        <f>'PB Efficiencies'!AP28</f>
        <v>0.29099999999999998</v>
      </c>
      <c r="AV80" s="1">
        <f>'PB Efficiencies'!AQ28</f>
        <v>0.29199999999999998</v>
      </c>
      <c r="AW80" s="1">
        <f>'PB Efficiencies'!AR28</f>
        <v>0.29299999999999998</v>
      </c>
    </row>
    <row r="81" spans="1:49">
      <c r="A81" s="1" t="s">
        <v>4</v>
      </c>
      <c r="B81" s="1" t="s">
        <v>20</v>
      </c>
      <c r="C81" s="1" t="s">
        <v>15</v>
      </c>
      <c r="D81" s="1" t="s">
        <v>34</v>
      </c>
      <c r="E81" s="1" t="s">
        <v>333</v>
      </c>
      <c r="F81" s="1" t="s">
        <v>318</v>
      </c>
      <c r="G81" s="1">
        <v>1</v>
      </c>
      <c r="H81" s="1">
        <v>1</v>
      </c>
      <c r="I81" s="1">
        <v>1</v>
      </c>
      <c r="J81" s="1">
        <v>1</v>
      </c>
      <c r="K81" s="1">
        <v>1</v>
      </c>
      <c r="L81" s="1">
        <v>1</v>
      </c>
      <c r="M81" s="1">
        <v>1</v>
      </c>
      <c r="N81" s="1">
        <v>1</v>
      </c>
      <c r="O81" s="1">
        <v>1</v>
      </c>
      <c r="P81" s="1">
        <v>1</v>
      </c>
      <c r="Q81" s="1">
        <v>1</v>
      </c>
      <c r="R81" s="1">
        <v>1</v>
      </c>
      <c r="S81" s="1">
        <v>1</v>
      </c>
      <c r="T81" s="1">
        <v>1</v>
      </c>
      <c r="U81" s="1">
        <v>1</v>
      </c>
      <c r="V81" s="1">
        <v>1</v>
      </c>
      <c r="W81" s="1">
        <v>1</v>
      </c>
      <c r="X81" s="1">
        <v>1</v>
      </c>
      <c r="Y81" s="1">
        <v>1</v>
      </c>
      <c r="Z81" s="1">
        <v>1</v>
      </c>
      <c r="AA81" s="1">
        <v>1</v>
      </c>
      <c r="AB81" s="1">
        <v>1</v>
      </c>
      <c r="AC81" s="1">
        <v>1</v>
      </c>
      <c r="AD81" s="1">
        <v>1</v>
      </c>
      <c r="AE81" s="1">
        <v>1</v>
      </c>
      <c r="AF81" s="1">
        <v>1</v>
      </c>
      <c r="AG81" s="1">
        <v>1</v>
      </c>
      <c r="AH81" s="1">
        <v>1</v>
      </c>
      <c r="AI81" s="1">
        <v>1</v>
      </c>
      <c r="AJ81" s="1">
        <v>1</v>
      </c>
      <c r="AK81" s="1">
        <v>1</v>
      </c>
      <c r="AL81" s="1">
        <v>1</v>
      </c>
      <c r="AM81" s="1">
        <v>1</v>
      </c>
      <c r="AN81" s="1">
        <v>1</v>
      </c>
      <c r="AO81" s="1">
        <v>1</v>
      </c>
      <c r="AP81" s="1">
        <v>1</v>
      </c>
      <c r="AQ81" s="1">
        <v>1</v>
      </c>
      <c r="AR81" s="1">
        <v>1</v>
      </c>
      <c r="AS81" s="1">
        <v>1</v>
      </c>
      <c r="AT81" s="1">
        <v>1</v>
      </c>
      <c r="AU81" s="1">
        <v>1</v>
      </c>
      <c r="AV81" s="1">
        <v>1</v>
      </c>
      <c r="AW81" s="1">
        <v>1</v>
      </c>
    </row>
    <row r="82" spans="1:49">
      <c r="A82" s="2" t="s">
        <v>4</v>
      </c>
      <c r="B82" s="2" t="s">
        <v>20</v>
      </c>
      <c r="C82" s="2" t="s">
        <v>9</v>
      </c>
      <c r="D82" s="2"/>
      <c r="E82" s="2"/>
      <c r="F82" s="2" t="s">
        <v>7</v>
      </c>
      <c r="G82" s="2">
        <v>39</v>
      </c>
      <c r="H82" s="2">
        <v>41</v>
      </c>
      <c r="I82" s="2">
        <v>40</v>
      </c>
      <c r="J82" s="2">
        <v>37</v>
      </c>
      <c r="K82" s="2">
        <v>39</v>
      </c>
      <c r="L82" s="2">
        <v>40</v>
      </c>
      <c r="M82" s="2">
        <v>44</v>
      </c>
      <c r="N82" s="2">
        <v>46</v>
      </c>
      <c r="O82" s="2">
        <v>37</v>
      </c>
      <c r="P82" s="2">
        <v>41</v>
      </c>
      <c r="Q82" s="2">
        <v>57</v>
      </c>
      <c r="R82" s="2">
        <v>50</v>
      </c>
      <c r="S82" s="2">
        <v>34</v>
      </c>
      <c r="T82" s="2">
        <v>38</v>
      </c>
      <c r="U82" s="2">
        <v>49</v>
      </c>
      <c r="V82" s="2">
        <v>50</v>
      </c>
      <c r="W82" s="2">
        <v>51</v>
      </c>
      <c r="X82" s="2">
        <v>50</v>
      </c>
      <c r="Y82" s="2">
        <v>53</v>
      </c>
      <c r="Z82" s="2">
        <v>51</v>
      </c>
      <c r="AA82" s="2">
        <v>49</v>
      </c>
      <c r="AB82" s="2">
        <v>61</v>
      </c>
      <c r="AC82" s="2">
        <v>62</v>
      </c>
      <c r="AD82" s="2">
        <v>74</v>
      </c>
      <c r="AE82" s="2">
        <v>84</v>
      </c>
      <c r="AF82" s="2">
        <v>93</v>
      </c>
      <c r="AG82" s="2">
        <v>95</v>
      </c>
      <c r="AH82" s="2">
        <v>122</v>
      </c>
      <c r="AI82" s="2">
        <v>139</v>
      </c>
      <c r="AJ82" s="2">
        <v>154</v>
      </c>
      <c r="AK82" s="2">
        <v>150</v>
      </c>
      <c r="AL82" s="2">
        <v>206</v>
      </c>
      <c r="AM82" s="2">
        <v>209</v>
      </c>
      <c r="AN82" s="2">
        <v>235</v>
      </c>
      <c r="AO82" s="2">
        <v>243</v>
      </c>
      <c r="AP82" s="2">
        <v>258</v>
      </c>
      <c r="AQ82" s="2">
        <v>264</v>
      </c>
      <c r="AR82" s="2">
        <v>250</v>
      </c>
      <c r="AS82" s="2">
        <v>353</v>
      </c>
      <c r="AT82" s="2">
        <v>351</v>
      </c>
      <c r="AU82" s="2">
        <v>394</v>
      </c>
      <c r="AV82" s="2">
        <v>458</v>
      </c>
      <c r="AW82" s="2">
        <v>474</v>
      </c>
    </row>
    <row r="83" spans="1:49">
      <c r="A83" s="2" t="s">
        <v>4</v>
      </c>
      <c r="B83" s="2" t="s">
        <v>20</v>
      </c>
      <c r="C83" s="2" t="s">
        <v>9</v>
      </c>
      <c r="D83" s="2"/>
      <c r="E83" s="2"/>
      <c r="F83" s="2" t="s">
        <v>8</v>
      </c>
      <c r="G83" s="2">
        <v>1.5204678362573099E-2</v>
      </c>
      <c r="H83" s="2">
        <v>1.5067989709665599E-2</v>
      </c>
      <c r="I83" s="2">
        <v>1.38169257340242E-2</v>
      </c>
      <c r="J83" s="2">
        <v>1.25381226702813E-2</v>
      </c>
      <c r="K83" s="2">
        <v>1.28331688055281E-2</v>
      </c>
      <c r="L83" s="2">
        <v>1.27632418634333E-2</v>
      </c>
      <c r="M83" s="2">
        <v>1.35010739490641E-2</v>
      </c>
      <c r="N83" s="2">
        <v>1.40672782874618E-2</v>
      </c>
      <c r="O83" s="2">
        <v>1.12530413625304E-2</v>
      </c>
      <c r="P83" s="2">
        <v>1.2148148148148101E-2</v>
      </c>
      <c r="Q83" s="2">
        <v>1.5820149875104099E-2</v>
      </c>
      <c r="R83" s="2">
        <v>1.4253135689851801E-2</v>
      </c>
      <c r="S83" s="2">
        <v>1.0869565217391301E-2</v>
      </c>
      <c r="T83" s="2">
        <v>1.19346733668342E-2</v>
      </c>
      <c r="U83" s="2">
        <v>1.4252472367655601E-2</v>
      </c>
      <c r="V83" s="2">
        <v>1.3586956521739101E-2</v>
      </c>
      <c r="W83" s="2">
        <v>1.3246753246753199E-2</v>
      </c>
      <c r="X83" s="2">
        <v>1.25376128385155E-2</v>
      </c>
      <c r="Y83" s="2">
        <v>1.26763932073667E-2</v>
      </c>
      <c r="Z83" s="2">
        <v>1.20169651272385E-2</v>
      </c>
      <c r="AA83" s="2">
        <v>1.1411271541686099E-2</v>
      </c>
      <c r="AB83" s="2">
        <v>1.3368397983782599E-2</v>
      </c>
      <c r="AC83" s="2">
        <v>1.3183074633212799E-2</v>
      </c>
      <c r="AD83" s="2">
        <v>1.5235742227712601E-2</v>
      </c>
      <c r="AE83" s="2">
        <v>1.6345592527729099E-2</v>
      </c>
      <c r="AF83" s="2">
        <v>1.72734026745914E-2</v>
      </c>
      <c r="AG83" s="2">
        <v>1.72947387584198E-2</v>
      </c>
      <c r="AH83" s="2">
        <v>2.16120460584588E-2</v>
      </c>
      <c r="AI83" s="2">
        <v>2.3112736947123399E-2</v>
      </c>
      <c r="AJ83" s="2">
        <v>2.8920187793427199E-2</v>
      </c>
      <c r="AK83" s="2">
        <v>2.8912875867386299E-2</v>
      </c>
      <c r="AL83" s="2">
        <v>4.08325074331021E-2</v>
      </c>
      <c r="AM83" s="2">
        <v>4.4260906395595101E-2</v>
      </c>
      <c r="AN83" s="2">
        <v>4.9183758894935099E-2</v>
      </c>
      <c r="AO83" s="2">
        <v>5.1845530189886899E-2</v>
      </c>
      <c r="AP83" s="2">
        <v>5.4545454545454501E-2</v>
      </c>
      <c r="AQ83" s="2">
        <v>5.6003394145099701E-2</v>
      </c>
      <c r="AR83" s="2">
        <v>5.2753745515931601E-2</v>
      </c>
      <c r="AS83" s="2">
        <v>6.6818095778913497E-2</v>
      </c>
      <c r="AT83" s="2">
        <v>6.6552901023890804E-2</v>
      </c>
      <c r="AU83" s="2">
        <v>6.9207799051466706E-2</v>
      </c>
      <c r="AV83" s="2">
        <v>7.34916559691913E-2</v>
      </c>
      <c r="AW83" s="2">
        <v>7.2990452725592903E-2</v>
      </c>
    </row>
    <row r="84" spans="1:49">
      <c r="A84" s="1" t="s">
        <v>4</v>
      </c>
      <c r="B84" s="1" t="s">
        <v>20</v>
      </c>
      <c r="C84" s="1" t="s">
        <v>9</v>
      </c>
      <c r="D84" s="1" t="s">
        <v>34</v>
      </c>
      <c r="E84" s="1" t="s">
        <v>333</v>
      </c>
      <c r="F84" s="1" t="s">
        <v>51</v>
      </c>
      <c r="G84" s="1">
        <v>1</v>
      </c>
      <c r="H84" s="1">
        <v>1</v>
      </c>
      <c r="I84" s="1">
        <v>1</v>
      </c>
      <c r="J84" s="1">
        <v>1</v>
      </c>
      <c r="K84" s="1">
        <v>1</v>
      </c>
      <c r="L84" s="1">
        <v>1</v>
      </c>
      <c r="M84" s="1">
        <v>1</v>
      </c>
      <c r="N84" s="1">
        <v>1</v>
      </c>
      <c r="O84" s="1">
        <v>1</v>
      </c>
      <c r="P84" s="1">
        <v>1</v>
      </c>
      <c r="Q84" s="1">
        <v>1</v>
      </c>
      <c r="R84" s="1">
        <v>1</v>
      </c>
      <c r="S84" s="1">
        <v>1</v>
      </c>
      <c r="T84" s="1">
        <v>1</v>
      </c>
      <c r="U84" s="1">
        <v>1</v>
      </c>
      <c r="V84" s="1">
        <v>1</v>
      </c>
      <c r="W84" s="1">
        <v>1</v>
      </c>
      <c r="X84" s="1">
        <v>1</v>
      </c>
      <c r="Y84" s="1">
        <v>1</v>
      </c>
      <c r="Z84" s="1">
        <v>1</v>
      </c>
      <c r="AA84" s="1">
        <v>1</v>
      </c>
      <c r="AB84" s="1">
        <v>1</v>
      </c>
      <c r="AC84" s="1">
        <v>1</v>
      </c>
      <c r="AD84" s="1">
        <v>1</v>
      </c>
      <c r="AE84" s="1">
        <v>1</v>
      </c>
      <c r="AF84" s="1">
        <v>1</v>
      </c>
      <c r="AG84" s="1">
        <v>1</v>
      </c>
      <c r="AH84" s="1">
        <v>1</v>
      </c>
      <c r="AI84" s="1">
        <v>1</v>
      </c>
      <c r="AJ84" s="1">
        <v>1</v>
      </c>
      <c r="AK84" s="1">
        <v>1</v>
      </c>
      <c r="AL84" s="1">
        <v>1</v>
      </c>
      <c r="AM84" s="1">
        <v>1</v>
      </c>
      <c r="AN84" s="1">
        <v>1</v>
      </c>
      <c r="AO84" s="1">
        <v>1</v>
      </c>
      <c r="AP84" s="1">
        <v>1</v>
      </c>
      <c r="AQ84" s="1">
        <v>1</v>
      </c>
      <c r="AR84" s="1">
        <v>1</v>
      </c>
      <c r="AS84" s="1">
        <v>1</v>
      </c>
      <c r="AT84" s="1">
        <v>1</v>
      </c>
      <c r="AU84" s="1">
        <v>1</v>
      </c>
      <c r="AV84" s="1">
        <v>1</v>
      </c>
      <c r="AW84" s="1">
        <v>1</v>
      </c>
    </row>
    <row r="85" spans="1:49">
      <c r="A85" s="1" t="s">
        <v>4</v>
      </c>
      <c r="B85" s="1" t="s">
        <v>20</v>
      </c>
      <c r="C85" s="1" t="s">
        <v>9</v>
      </c>
      <c r="D85" s="1" t="s">
        <v>34</v>
      </c>
      <c r="E85" s="1" t="s">
        <v>333</v>
      </c>
      <c r="F85" s="1" t="s">
        <v>256</v>
      </c>
      <c r="G85" s="1">
        <f>'PB Efficiencies'!B28</f>
        <v>0.251</v>
      </c>
      <c r="H85" s="1">
        <f>'PB Efficiencies'!C28</f>
        <v>0.252</v>
      </c>
      <c r="I85" s="1">
        <f>'PB Efficiencies'!D28</f>
        <v>0.253</v>
      </c>
      <c r="J85" s="1">
        <f>'PB Efficiencies'!E28</f>
        <v>0.254</v>
      </c>
      <c r="K85" s="1">
        <f>'PB Efficiencies'!F28</f>
        <v>0.255</v>
      </c>
      <c r="L85" s="1">
        <f>'PB Efficiencies'!G28</f>
        <v>0.25600000000000001</v>
      </c>
      <c r="M85" s="1">
        <f>'PB Efficiencies'!H28</f>
        <v>0.25700000000000001</v>
      </c>
      <c r="N85" s="1">
        <f>'PB Efficiencies'!I28</f>
        <v>0.25800000000000001</v>
      </c>
      <c r="O85" s="1">
        <f>'PB Efficiencies'!J28</f>
        <v>0.25900000000000001</v>
      </c>
      <c r="P85" s="1">
        <f>'PB Efficiencies'!K28</f>
        <v>0.26</v>
      </c>
      <c r="Q85" s="1">
        <f>'PB Efficiencies'!L28</f>
        <v>0.26100000000000001</v>
      </c>
      <c r="R85" s="1">
        <f>'PB Efficiencies'!M28</f>
        <v>0.26200000000000001</v>
      </c>
      <c r="S85" s="1">
        <f>'PB Efficiencies'!N28</f>
        <v>0.26300000000000001</v>
      </c>
      <c r="T85" s="1">
        <f>'PB Efficiencies'!O28</f>
        <v>0.26400000000000001</v>
      </c>
      <c r="U85" s="1">
        <f>'PB Efficiencies'!P28</f>
        <v>0.26500000000000001</v>
      </c>
      <c r="V85" s="1">
        <f>'PB Efficiencies'!Q28</f>
        <v>0.26600000000000001</v>
      </c>
      <c r="W85" s="1">
        <f>'PB Efficiencies'!R28</f>
        <v>0.26700000000000002</v>
      </c>
      <c r="X85" s="1">
        <f>'PB Efficiencies'!S28</f>
        <v>0.26800000000000002</v>
      </c>
      <c r="Y85" s="1">
        <f>'PB Efficiencies'!T28</f>
        <v>0.26900000000000002</v>
      </c>
      <c r="Z85" s="1">
        <f>'PB Efficiencies'!U28</f>
        <v>0.27</v>
      </c>
      <c r="AA85" s="1">
        <f>'PB Efficiencies'!V28</f>
        <v>0.27100000000000002</v>
      </c>
      <c r="AB85" s="1">
        <f>'PB Efficiencies'!W28</f>
        <v>0.27200000000000002</v>
      </c>
      <c r="AC85" s="1">
        <f>'PB Efficiencies'!X28</f>
        <v>0.27300000000000002</v>
      </c>
      <c r="AD85" s="1">
        <f>'PB Efficiencies'!Y28</f>
        <v>0.27400000000000002</v>
      </c>
      <c r="AE85" s="1">
        <f>'PB Efficiencies'!Z28</f>
        <v>0.27500000000000002</v>
      </c>
      <c r="AF85" s="1">
        <f>'PB Efficiencies'!AA28</f>
        <v>0.27600000000000002</v>
      </c>
      <c r="AG85" s="1">
        <f>'PB Efficiencies'!AB28</f>
        <v>0.27700000000000002</v>
      </c>
      <c r="AH85" s="1">
        <f>'PB Efficiencies'!AC28</f>
        <v>0.27800000000000002</v>
      </c>
      <c r="AI85" s="1">
        <f>'PB Efficiencies'!AD28</f>
        <v>0.27900000000000003</v>
      </c>
      <c r="AJ85" s="1">
        <f>'PB Efficiencies'!AE28</f>
        <v>0.28000000000000003</v>
      </c>
      <c r="AK85" s="1">
        <f>'PB Efficiencies'!AF28</f>
        <v>0.28100000000000003</v>
      </c>
      <c r="AL85" s="1">
        <f>'PB Efficiencies'!AG28</f>
        <v>0.28199999999999997</v>
      </c>
      <c r="AM85" s="1">
        <f>'PB Efficiencies'!AH28</f>
        <v>0.28299999999999997</v>
      </c>
      <c r="AN85" s="1">
        <f>'PB Efficiencies'!AI28</f>
        <v>0.28399999999999997</v>
      </c>
      <c r="AO85" s="1">
        <f>'PB Efficiencies'!AJ28</f>
        <v>0.28499999999999998</v>
      </c>
      <c r="AP85" s="1">
        <f>'PB Efficiencies'!AK28</f>
        <v>0.28599999999999998</v>
      </c>
      <c r="AQ85" s="1">
        <f>'PB Efficiencies'!AL28</f>
        <v>0.28699999999999998</v>
      </c>
      <c r="AR85" s="1">
        <f>'PB Efficiencies'!AM28</f>
        <v>0.28799999999999998</v>
      </c>
      <c r="AS85" s="1">
        <f>'PB Efficiencies'!AN28</f>
        <v>0.28899999999999998</v>
      </c>
      <c r="AT85" s="1">
        <f>'PB Efficiencies'!AO28</f>
        <v>0.28999999999999998</v>
      </c>
      <c r="AU85" s="1">
        <f>'PB Efficiencies'!AP28</f>
        <v>0.29099999999999998</v>
      </c>
      <c r="AV85" s="1">
        <f>'PB Efficiencies'!AQ28</f>
        <v>0.29199999999999998</v>
      </c>
      <c r="AW85" s="1">
        <f>'PB Efficiencies'!AR28</f>
        <v>0.29299999999999998</v>
      </c>
    </row>
    <row r="86" spans="1:49">
      <c r="A86" s="1" t="s">
        <v>4</v>
      </c>
      <c r="B86" s="1" t="s">
        <v>20</v>
      </c>
      <c r="C86" s="1" t="s">
        <v>9</v>
      </c>
      <c r="D86" s="1" t="s">
        <v>34</v>
      </c>
      <c r="E86" s="1" t="s">
        <v>333</v>
      </c>
      <c r="F86" s="1" t="s">
        <v>318</v>
      </c>
      <c r="G86" s="1">
        <v>1</v>
      </c>
      <c r="H86" s="1">
        <v>1</v>
      </c>
      <c r="I86" s="1">
        <v>1</v>
      </c>
      <c r="J86" s="1">
        <v>1</v>
      </c>
      <c r="K86" s="1">
        <v>1</v>
      </c>
      <c r="L86" s="1">
        <v>1</v>
      </c>
      <c r="M86" s="1">
        <v>1</v>
      </c>
      <c r="N86" s="1">
        <v>1</v>
      </c>
      <c r="O86" s="1">
        <v>1</v>
      </c>
      <c r="P86" s="1">
        <v>1</v>
      </c>
      <c r="Q86" s="1">
        <v>1</v>
      </c>
      <c r="R86" s="1">
        <v>1</v>
      </c>
      <c r="S86" s="1">
        <v>1</v>
      </c>
      <c r="T86" s="1">
        <v>1</v>
      </c>
      <c r="U86" s="1">
        <v>1</v>
      </c>
      <c r="V86" s="1">
        <v>1</v>
      </c>
      <c r="W86" s="1">
        <v>1</v>
      </c>
      <c r="X86" s="1">
        <v>1</v>
      </c>
      <c r="Y86" s="1">
        <v>1</v>
      </c>
      <c r="Z86" s="1">
        <v>1</v>
      </c>
      <c r="AA86" s="1">
        <v>1</v>
      </c>
      <c r="AB86" s="1">
        <v>1</v>
      </c>
      <c r="AC86" s="1">
        <v>1</v>
      </c>
      <c r="AD86" s="1">
        <v>1</v>
      </c>
      <c r="AE86" s="1">
        <v>1</v>
      </c>
      <c r="AF86" s="1">
        <v>1</v>
      </c>
      <c r="AG86" s="1">
        <v>1</v>
      </c>
      <c r="AH86" s="1">
        <v>1</v>
      </c>
      <c r="AI86" s="1">
        <v>1</v>
      </c>
      <c r="AJ86" s="1">
        <v>1</v>
      </c>
      <c r="AK86" s="1">
        <v>1</v>
      </c>
      <c r="AL86" s="1">
        <v>1</v>
      </c>
      <c r="AM86" s="1">
        <v>1</v>
      </c>
      <c r="AN86" s="1">
        <v>1</v>
      </c>
      <c r="AO86" s="1">
        <v>1</v>
      </c>
      <c r="AP86" s="1">
        <v>1</v>
      </c>
      <c r="AQ86" s="1">
        <v>1</v>
      </c>
      <c r="AR86" s="1">
        <v>1</v>
      </c>
      <c r="AS86" s="1">
        <v>1</v>
      </c>
      <c r="AT86" s="1">
        <v>1</v>
      </c>
      <c r="AU86" s="1">
        <v>1</v>
      </c>
      <c r="AV86" s="1">
        <v>1</v>
      </c>
      <c r="AW86" s="1">
        <v>1</v>
      </c>
    </row>
    <row r="87" spans="1:49">
      <c r="A87" s="2" t="s">
        <v>4</v>
      </c>
      <c r="B87" s="2" t="s">
        <v>20</v>
      </c>
      <c r="C87" s="2" t="s">
        <v>13</v>
      </c>
      <c r="D87" s="2"/>
      <c r="E87" s="2"/>
      <c r="F87" s="2" t="s">
        <v>7</v>
      </c>
      <c r="G87" s="2"/>
      <c r="H87" s="2"/>
      <c r="I87" s="2"/>
      <c r="J87" s="2">
        <v>5</v>
      </c>
      <c r="K87" s="2">
        <v>5</v>
      </c>
      <c r="L87" s="2">
        <v>6</v>
      </c>
      <c r="M87" s="2">
        <v>6</v>
      </c>
      <c r="N87" s="2">
        <v>6</v>
      </c>
      <c r="O87" s="2">
        <v>7</v>
      </c>
      <c r="P87" s="2">
        <v>7</v>
      </c>
      <c r="Q87" s="2">
        <v>3</v>
      </c>
      <c r="R87" s="2">
        <v>3</v>
      </c>
      <c r="S87" s="2">
        <v>1</v>
      </c>
      <c r="T87" s="2">
        <v>2</v>
      </c>
      <c r="U87" s="2">
        <v>2</v>
      </c>
      <c r="V87" s="2">
        <v>2</v>
      </c>
      <c r="W87" s="2">
        <v>2</v>
      </c>
      <c r="X87" s="2">
        <v>2</v>
      </c>
      <c r="Y87" s="2">
        <v>3</v>
      </c>
      <c r="Z87" s="2">
        <v>3</v>
      </c>
      <c r="AA87" s="2">
        <v>5</v>
      </c>
      <c r="AB87" s="2">
        <v>7</v>
      </c>
      <c r="AC87" s="2">
        <v>10</v>
      </c>
      <c r="AD87" s="2">
        <v>14</v>
      </c>
      <c r="AE87" s="2">
        <v>16</v>
      </c>
      <c r="AF87" s="2">
        <v>19</v>
      </c>
      <c r="AG87" s="2">
        <v>17</v>
      </c>
      <c r="AH87" s="2">
        <v>18</v>
      </c>
      <c r="AI87" s="2">
        <v>20</v>
      </c>
      <c r="AJ87" s="2">
        <v>7</v>
      </c>
      <c r="AK87" s="2">
        <v>8</v>
      </c>
      <c r="AL87" s="2">
        <v>9</v>
      </c>
      <c r="AM87" s="2">
        <v>10</v>
      </c>
      <c r="AN87" s="2">
        <v>11</v>
      </c>
      <c r="AO87" s="2">
        <v>12</v>
      </c>
      <c r="AP87" s="2">
        <v>16</v>
      </c>
      <c r="AQ87" s="2">
        <v>17</v>
      </c>
      <c r="AR87" s="2">
        <v>21</v>
      </c>
      <c r="AS87" s="2">
        <v>37</v>
      </c>
      <c r="AT87" s="2">
        <v>31</v>
      </c>
      <c r="AU87" s="2">
        <v>36</v>
      </c>
      <c r="AV87" s="2">
        <v>45</v>
      </c>
      <c r="AW87" s="2">
        <v>43</v>
      </c>
    </row>
    <row r="88" spans="1:49">
      <c r="A88" s="2" t="s">
        <v>4</v>
      </c>
      <c r="B88" s="2" t="s">
        <v>20</v>
      </c>
      <c r="C88" s="2" t="s">
        <v>13</v>
      </c>
      <c r="D88" s="2"/>
      <c r="E88" s="2"/>
      <c r="F88" s="2" t="s">
        <v>8</v>
      </c>
      <c r="G88" s="2"/>
      <c r="H88" s="2"/>
      <c r="I88" s="2"/>
      <c r="J88" s="2">
        <v>1.69434090138936E-3</v>
      </c>
      <c r="K88" s="2">
        <v>1.6452780519907899E-3</v>
      </c>
      <c r="L88" s="2">
        <v>1.9144862795150001E-3</v>
      </c>
      <c r="M88" s="2">
        <v>1.84105553850875E-3</v>
      </c>
      <c r="N88" s="2">
        <v>1.8348623853210999E-3</v>
      </c>
      <c r="O88" s="2">
        <v>2.1289537712895399E-3</v>
      </c>
      <c r="P88" s="2">
        <v>2.0740740740740702E-3</v>
      </c>
      <c r="Q88" s="2">
        <v>8.3263946711074096E-4</v>
      </c>
      <c r="R88" s="2">
        <v>8.5518814139110596E-4</v>
      </c>
      <c r="S88" s="2">
        <v>3.1969309462915598E-4</v>
      </c>
      <c r="T88" s="2">
        <v>6.2814070351758795E-4</v>
      </c>
      <c r="U88" s="2">
        <v>5.8173356602676004E-4</v>
      </c>
      <c r="V88" s="2">
        <v>5.4347826086956501E-4</v>
      </c>
      <c r="W88" s="2">
        <v>5.1948051948051905E-4</v>
      </c>
      <c r="X88" s="2">
        <v>5.0150451354062197E-4</v>
      </c>
      <c r="Y88" s="2">
        <v>7.1753169098301797E-4</v>
      </c>
      <c r="Z88" s="2">
        <v>7.0688030160226205E-4</v>
      </c>
      <c r="AA88" s="2">
        <v>1.1644154634373499E-3</v>
      </c>
      <c r="AB88" s="2">
        <v>1.5340784571553801E-3</v>
      </c>
      <c r="AC88" s="2">
        <v>2.1263023601956199E-3</v>
      </c>
      <c r="AD88" s="2">
        <v>2.8824377187564301E-3</v>
      </c>
      <c r="AE88" s="2">
        <v>3.11344619575793E-3</v>
      </c>
      <c r="AF88" s="2">
        <v>3.5289747399702802E-3</v>
      </c>
      <c r="AG88" s="2">
        <v>3.0948479883488099E-3</v>
      </c>
      <c r="AH88" s="2">
        <v>3.1886625332152299E-3</v>
      </c>
      <c r="AI88" s="2">
        <v>3.3255736614566001E-3</v>
      </c>
      <c r="AJ88" s="2">
        <v>1.3145539906103301E-3</v>
      </c>
      <c r="AK88" s="2">
        <v>1.5420200462606E-3</v>
      </c>
      <c r="AL88" s="2">
        <v>1.7839444995044599E-3</v>
      </c>
      <c r="AM88" s="2">
        <v>2.1177467174925899E-3</v>
      </c>
      <c r="AN88" s="2">
        <v>2.30221850146505E-3</v>
      </c>
      <c r="AO88" s="2">
        <v>2.56027309579688E-3</v>
      </c>
      <c r="AP88" s="2">
        <v>3.3826638477801301E-3</v>
      </c>
      <c r="AQ88" s="2">
        <v>3.60627916843445E-3</v>
      </c>
      <c r="AR88" s="2">
        <v>4.4313146233382599E-3</v>
      </c>
      <c r="AS88" s="2">
        <v>7.0035964414158604E-3</v>
      </c>
      <c r="AT88" s="2">
        <v>5.8778915434205504E-3</v>
      </c>
      <c r="AU88" s="2">
        <v>6.3235552432812196E-3</v>
      </c>
      <c r="AV88" s="2">
        <v>7.2207958921694498E-3</v>
      </c>
      <c r="AW88" s="2">
        <v>6.6214967662457597E-3</v>
      </c>
    </row>
    <row r="89" spans="1:49">
      <c r="A89" s="1" t="s">
        <v>4</v>
      </c>
      <c r="B89" s="1" t="s">
        <v>20</v>
      </c>
      <c r="C89" s="1" t="s">
        <v>13</v>
      </c>
      <c r="D89" s="1" t="s">
        <v>34</v>
      </c>
      <c r="E89" s="1" t="s">
        <v>333</v>
      </c>
      <c r="F89" s="1" t="s">
        <v>51</v>
      </c>
      <c r="G89" s="1">
        <v>1</v>
      </c>
      <c r="H89" s="1">
        <v>1</v>
      </c>
      <c r="I89" s="1">
        <v>1</v>
      </c>
      <c r="J89" s="1">
        <v>1</v>
      </c>
      <c r="K89" s="1">
        <v>1</v>
      </c>
      <c r="L89" s="1">
        <v>1</v>
      </c>
      <c r="M89" s="1">
        <v>1</v>
      </c>
      <c r="N89" s="1">
        <v>1</v>
      </c>
      <c r="O89" s="1">
        <v>1</v>
      </c>
      <c r="P89" s="1">
        <v>1</v>
      </c>
      <c r="Q89" s="1">
        <v>1</v>
      </c>
      <c r="R89" s="1">
        <v>1</v>
      </c>
      <c r="S89" s="1">
        <v>1</v>
      </c>
      <c r="T89" s="1">
        <v>1</v>
      </c>
      <c r="U89" s="1">
        <v>1</v>
      </c>
      <c r="V89" s="1">
        <v>1</v>
      </c>
      <c r="W89" s="1">
        <v>1</v>
      </c>
      <c r="X89" s="1">
        <v>1</v>
      </c>
      <c r="Y89" s="1">
        <v>1</v>
      </c>
      <c r="Z89" s="1">
        <v>1</v>
      </c>
      <c r="AA89" s="1">
        <v>1</v>
      </c>
      <c r="AB89" s="1">
        <v>1</v>
      </c>
      <c r="AC89" s="1">
        <v>1</v>
      </c>
      <c r="AD89" s="1">
        <v>1</v>
      </c>
      <c r="AE89" s="1">
        <v>1</v>
      </c>
      <c r="AF89" s="1">
        <v>1</v>
      </c>
      <c r="AG89" s="1">
        <v>1</v>
      </c>
      <c r="AH89" s="1">
        <v>1</v>
      </c>
      <c r="AI89" s="1">
        <v>1</v>
      </c>
      <c r="AJ89" s="1">
        <v>1</v>
      </c>
      <c r="AK89" s="1">
        <v>1</v>
      </c>
      <c r="AL89" s="1">
        <v>1</v>
      </c>
      <c r="AM89" s="1">
        <v>1</v>
      </c>
      <c r="AN89" s="1">
        <v>1</v>
      </c>
      <c r="AO89" s="1">
        <v>1</v>
      </c>
      <c r="AP89" s="1">
        <v>1</v>
      </c>
      <c r="AQ89" s="1">
        <v>1</v>
      </c>
      <c r="AR89" s="1">
        <v>1</v>
      </c>
      <c r="AS89" s="1">
        <v>1</v>
      </c>
      <c r="AT89" s="1">
        <v>1</v>
      </c>
      <c r="AU89" s="1">
        <v>1</v>
      </c>
      <c r="AV89" s="1">
        <v>1</v>
      </c>
      <c r="AW89" s="1">
        <v>1</v>
      </c>
    </row>
    <row r="90" spans="1:49">
      <c r="A90" s="1" t="s">
        <v>4</v>
      </c>
      <c r="B90" s="1" t="s">
        <v>20</v>
      </c>
      <c r="C90" s="1" t="s">
        <v>13</v>
      </c>
      <c r="D90" s="1" t="s">
        <v>34</v>
      </c>
      <c r="E90" s="1" t="s">
        <v>333</v>
      </c>
      <c r="F90" s="1" t="s">
        <v>256</v>
      </c>
      <c r="G90" s="1">
        <f>'PB Efficiencies'!B28</f>
        <v>0.251</v>
      </c>
      <c r="H90" s="1">
        <f>'PB Efficiencies'!C28</f>
        <v>0.252</v>
      </c>
      <c r="I90" s="1">
        <f>'PB Efficiencies'!D28</f>
        <v>0.253</v>
      </c>
      <c r="J90" s="1">
        <f>'PB Efficiencies'!E28</f>
        <v>0.254</v>
      </c>
      <c r="K90" s="1">
        <f>'PB Efficiencies'!F28</f>
        <v>0.255</v>
      </c>
      <c r="L90" s="1">
        <f>'PB Efficiencies'!G28</f>
        <v>0.25600000000000001</v>
      </c>
      <c r="M90" s="1">
        <f>'PB Efficiencies'!H28</f>
        <v>0.25700000000000001</v>
      </c>
      <c r="N90" s="1">
        <f>'PB Efficiencies'!I28</f>
        <v>0.25800000000000001</v>
      </c>
      <c r="O90" s="1">
        <f>'PB Efficiencies'!J28</f>
        <v>0.25900000000000001</v>
      </c>
      <c r="P90" s="1">
        <f>'PB Efficiencies'!K28</f>
        <v>0.26</v>
      </c>
      <c r="Q90" s="1">
        <f>'PB Efficiencies'!L28</f>
        <v>0.26100000000000001</v>
      </c>
      <c r="R90" s="1">
        <f>'PB Efficiencies'!M28</f>
        <v>0.26200000000000001</v>
      </c>
      <c r="S90" s="1">
        <f>'PB Efficiencies'!N28</f>
        <v>0.26300000000000001</v>
      </c>
      <c r="T90" s="1">
        <f>'PB Efficiencies'!O28</f>
        <v>0.26400000000000001</v>
      </c>
      <c r="U90" s="1">
        <f>'PB Efficiencies'!P28</f>
        <v>0.26500000000000001</v>
      </c>
      <c r="V90" s="1">
        <f>'PB Efficiencies'!Q28</f>
        <v>0.26600000000000001</v>
      </c>
      <c r="W90" s="1">
        <f>'PB Efficiencies'!R28</f>
        <v>0.26700000000000002</v>
      </c>
      <c r="X90" s="1">
        <f>'PB Efficiencies'!S28</f>
        <v>0.26800000000000002</v>
      </c>
      <c r="Y90" s="1">
        <f>'PB Efficiencies'!T28</f>
        <v>0.26900000000000002</v>
      </c>
      <c r="Z90" s="1">
        <f>'PB Efficiencies'!U28</f>
        <v>0.27</v>
      </c>
      <c r="AA90" s="1">
        <f>'PB Efficiencies'!V28</f>
        <v>0.27100000000000002</v>
      </c>
      <c r="AB90" s="1">
        <f>'PB Efficiencies'!W28</f>
        <v>0.27200000000000002</v>
      </c>
      <c r="AC90" s="1">
        <f>'PB Efficiencies'!X28</f>
        <v>0.27300000000000002</v>
      </c>
      <c r="AD90" s="1">
        <f>'PB Efficiencies'!Y28</f>
        <v>0.27400000000000002</v>
      </c>
      <c r="AE90" s="1">
        <f>'PB Efficiencies'!Z28</f>
        <v>0.27500000000000002</v>
      </c>
      <c r="AF90" s="1">
        <f>'PB Efficiencies'!AA28</f>
        <v>0.27600000000000002</v>
      </c>
      <c r="AG90" s="1">
        <f>'PB Efficiencies'!AB28</f>
        <v>0.27700000000000002</v>
      </c>
      <c r="AH90" s="1">
        <f>'PB Efficiencies'!AC28</f>
        <v>0.27800000000000002</v>
      </c>
      <c r="AI90" s="1">
        <f>'PB Efficiencies'!AD28</f>
        <v>0.27900000000000003</v>
      </c>
      <c r="AJ90" s="1">
        <f>'PB Efficiencies'!AE28</f>
        <v>0.28000000000000003</v>
      </c>
      <c r="AK90" s="1">
        <f>'PB Efficiencies'!AF28</f>
        <v>0.28100000000000003</v>
      </c>
      <c r="AL90" s="1">
        <f>'PB Efficiencies'!AG28</f>
        <v>0.28199999999999997</v>
      </c>
      <c r="AM90" s="1">
        <f>'PB Efficiencies'!AH28</f>
        <v>0.28299999999999997</v>
      </c>
      <c r="AN90" s="1">
        <f>'PB Efficiencies'!AI28</f>
        <v>0.28399999999999997</v>
      </c>
      <c r="AO90" s="1">
        <f>'PB Efficiencies'!AJ28</f>
        <v>0.28499999999999998</v>
      </c>
      <c r="AP90" s="1">
        <f>'PB Efficiencies'!AK28</f>
        <v>0.28599999999999998</v>
      </c>
      <c r="AQ90" s="1">
        <f>'PB Efficiencies'!AL28</f>
        <v>0.28699999999999998</v>
      </c>
      <c r="AR90" s="1">
        <f>'PB Efficiencies'!AM28</f>
        <v>0.28799999999999998</v>
      </c>
      <c r="AS90" s="1">
        <f>'PB Efficiencies'!AN28</f>
        <v>0.28899999999999998</v>
      </c>
      <c r="AT90" s="1">
        <f>'PB Efficiencies'!AO28</f>
        <v>0.28999999999999998</v>
      </c>
      <c r="AU90" s="1">
        <f>'PB Efficiencies'!AP28</f>
        <v>0.29099999999999998</v>
      </c>
      <c r="AV90" s="1">
        <f>'PB Efficiencies'!AQ28</f>
        <v>0.29199999999999998</v>
      </c>
      <c r="AW90" s="1">
        <f>'PB Efficiencies'!AR28</f>
        <v>0.29299999999999998</v>
      </c>
    </row>
    <row r="91" spans="1:49">
      <c r="A91" s="1" t="s">
        <v>4</v>
      </c>
      <c r="B91" s="1" t="s">
        <v>20</v>
      </c>
      <c r="C91" s="1" t="s">
        <v>13</v>
      </c>
      <c r="D91" s="1" t="s">
        <v>34</v>
      </c>
      <c r="E91" s="1" t="s">
        <v>333</v>
      </c>
      <c r="F91" s="1" t="s">
        <v>318</v>
      </c>
      <c r="G91" s="1">
        <v>1</v>
      </c>
      <c r="H91" s="1">
        <v>1</v>
      </c>
      <c r="I91" s="1">
        <v>1</v>
      </c>
      <c r="J91" s="1">
        <v>1</v>
      </c>
      <c r="K91" s="1">
        <v>1</v>
      </c>
      <c r="L91" s="1">
        <v>1</v>
      </c>
      <c r="M91" s="1">
        <v>1</v>
      </c>
      <c r="N91" s="1">
        <v>1</v>
      </c>
      <c r="O91" s="1">
        <v>1</v>
      </c>
      <c r="P91" s="1">
        <v>1</v>
      </c>
      <c r="Q91" s="1">
        <v>1</v>
      </c>
      <c r="R91" s="1">
        <v>1</v>
      </c>
      <c r="S91" s="1">
        <v>1</v>
      </c>
      <c r="T91" s="1">
        <v>1</v>
      </c>
      <c r="U91" s="1">
        <v>1</v>
      </c>
      <c r="V91" s="1">
        <v>1</v>
      </c>
      <c r="W91" s="1">
        <v>1</v>
      </c>
      <c r="X91" s="1">
        <v>1</v>
      </c>
      <c r="Y91" s="1">
        <v>1</v>
      </c>
      <c r="Z91" s="1">
        <v>1</v>
      </c>
      <c r="AA91" s="1">
        <v>1</v>
      </c>
      <c r="AB91" s="1">
        <v>1</v>
      </c>
      <c r="AC91" s="1">
        <v>1</v>
      </c>
      <c r="AD91" s="1">
        <v>1</v>
      </c>
      <c r="AE91" s="1">
        <v>1</v>
      </c>
      <c r="AF91" s="1">
        <v>1</v>
      </c>
      <c r="AG91" s="1">
        <v>1</v>
      </c>
      <c r="AH91" s="1">
        <v>1</v>
      </c>
      <c r="AI91" s="1">
        <v>1</v>
      </c>
      <c r="AJ91" s="1">
        <v>1</v>
      </c>
      <c r="AK91" s="1">
        <v>1</v>
      </c>
      <c r="AL91" s="1">
        <v>1</v>
      </c>
      <c r="AM91" s="1">
        <v>1</v>
      </c>
      <c r="AN91" s="1">
        <v>1</v>
      </c>
      <c r="AO91" s="1">
        <v>1</v>
      </c>
      <c r="AP91" s="1">
        <v>1</v>
      </c>
      <c r="AQ91" s="1">
        <v>1</v>
      </c>
      <c r="AR91" s="1">
        <v>1</v>
      </c>
      <c r="AS91" s="1">
        <v>1</v>
      </c>
      <c r="AT91" s="1">
        <v>1</v>
      </c>
      <c r="AU91" s="1">
        <v>1</v>
      </c>
      <c r="AV91" s="1">
        <v>1</v>
      </c>
      <c r="AW91" s="1">
        <v>1</v>
      </c>
    </row>
    <row r="92" spans="1:49">
      <c r="A92" s="2" t="s">
        <v>4</v>
      </c>
      <c r="B92" s="2" t="s">
        <v>20</v>
      </c>
      <c r="C92" s="2" t="s">
        <v>21</v>
      </c>
      <c r="D92" s="2"/>
      <c r="E92" s="2"/>
      <c r="F92" s="2" t="s">
        <v>7</v>
      </c>
      <c r="G92" s="2"/>
      <c r="H92" s="2"/>
      <c r="I92" s="2"/>
      <c r="J92" s="2"/>
      <c r="K92" s="2"/>
      <c r="L92" s="2"/>
      <c r="M92" s="2"/>
      <c r="N92" s="2"/>
      <c r="O92" s="2"/>
      <c r="P92" s="2"/>
      <c r="Q92" s="2"/>
      <c r="R92" s="2"/>
      <c r="S92" s="2"/>
      <c r="T92" s="2"/>
      <c r="U92" s="2"/>
      <c r="V92" s="2"/>
      <c r="W92" s="2"/>
      <c r="X92" s="2"/>
      <c r="Y92" s="2"/>
      <c r="Z92" s="2"/>
      <c r="AA92" s="2"/>
      <c r="AB92" s="2"/>
      <c r="AC92" s="2"/>
      <c r="AD92" s="2"/>
      <c r="AE92" s="2"/>
      <c r="AF92" s="2"/>
      <c r="AG92" s="2"/>
      <c r="AH92" s="2"/>
      <c r="AI92" s="2"/>
      <c r="AJ92" s="2">
        <v>1</v>
      </c>
      <c r="AK92" s="2">
        <v>1</v>
      </c>
      <c r="AL92" s="2">
        <v>1</v>
      </c>
      <c r="AM92" s="2">
        <v>1</v>
      </c>
      <c r="AN92" s="2">
        <v>1</v>
      </c>
      <c r="AO92" s="2">
        <v>1</v>
      </c>
      <c r="AP92" s="2">
        <v>1</v>
      </c>
      <c r="AQ92" s="2">
        <v>1</v>
      </c>
      <c r="AR92" s="2"/>
      <c r="AS92" s="2"/>
      <c r="AT92" s="2"/>
      <c r="AU92" s="2"/>
      <c r="AV92" s="2"/>
      <c r="AW92" s="2"/>
    </row>
    <row r="93" spans="1:49">
      <c r="A93" s="2" t="s">
        <v>4</v>
      </c>
      <c r="B93" s="2" t="s">
        <v>20</v>
      </c>
      <c r="C93" s="2" t="s">
        <v>21</v>
      </c>
      <c r="D93" s="2"/>
      <c r="E93" s="2"/>
      <c r="F93" s="2" t="s">
        <v>8</v>
      </c>
      <c r="G93" s="2"/>
      <c r="H93" s="2"/>
      <c r="I93" s="2"/>
      <c r="J93" s="2"/>
      <c r="K93" s="2"/>
      <c r="L93" s="2"/>
      <c r="M93" s="2"/>
      <c r="N93" s="2"/>
      <c r="O93" s="2"/>
      <c r="P93" s="2"/>
      <c r="Q93" s="2"/>
      <c r="R93" s="2"/>
      <c r="S93" s="2"/>
      <c r="T93" s="2"/>
      <c r="U93" s="2"/>
      <c r="V93" s="2"/>
      <c r="W93" s="2"/>
      <c r="X93" s="2"/>
      <c r="Y93" s="2"/>
      <c r="Z93" s="2"/>
      <c r="AA93" s="2"/>
      <c r="AB93" s="2"/>
      <c r="AC93" s="2"/>
      <c r="AD93" s="2"/>
      <c r="AE93" s="2"/>
      <c r="AF93" s="2"/>
      <c r="AG93" s="2"/>
      <c r="AH93" s="2"/>
      <c r="AI93" s="2"/>
      <c r="AJ93" s="2">
        <v>1.87793427230047E-4</v>
      </c>
      <c r="AK93" s="2">
        <v>1.92752505782575E-4</v>
      </c>
      <c r="AL93" s="2">
        <v>1.9821605550049599E-4</v>
      </c>
      <c r="AM93" s="2">
        <v>2.11774671749259E-4</v>
      </c>
      <c r="AN93" s="2">
        <v>2.09292591042277E-4</v>
      </c>
      <c r="AO93" s="2">
        <v>2.1335609131640701E-4</v>
      </c>
      <c r="AP93" s="2">
        <v>2.11416490486258E-4</v>
      </c>
      <c r="AQ93" s="2">
        <v>2.1213406873143799E-4</v>
      </c>
      <c r="AR93" s="2"/>
      <c r="AS93" s="2"/>
      <c r="AT93" s="2"/>
      <c r="AU93" s="2"/>
      <c r="AV93" s="2"/>
      <c r="AW93" s="2"/>
    </row>
    <row r="94" spans="1:49">
      <c r="A94" s="1" t="s">
        <v>4</v>
      </c>
      <c r="B94" s="1" t="s">
        <v>20</v>
      </c>
      <c r="C94" s="1" t="s">
        <v>21</v>
      </c>
      <c r="D94" s="1" t="s">
        <v>32</v>
      </c>
      <c r="E94" s="1" t="s">
        <v>334</v>
      </c>
      <c r="F94" s="1" t="s">
        <v>51</v>
      </c>
      <c r="G94" s="1">
        <v>1</v>
      </c>
      <c r="H94" s="1">
        <v>1</v>
      </c>
      <c r="I94" s="1">
        <v>1</v>
      </c>
      <c r="J94" s="1">
        <v>1</v>
      </c>
      <c r="K94" s="1">
        <v>1</v>
      </c>
      <c r="L94" s="1">
        <v>1</v>
      </c>
      <c r="M94" s="1">
        <v>1</v>
      </c>
      <c r="N94" s="1">
        <v>1</v>
      </c>
      <c r="O94" s="1">
        <v>1</v>
      </c>
      <c r="P94" s="1">
        <v>1</v>
      </c>
      <c r="Q94" s="1">
        <v>1</v>
      </c>
      <c r="R94" s="1">
        <v>1</v>
      </c>
      <c r="S94" s="1">
        <v>1</v>
      </c>
      <c r="T94" s="1">
        <v>1</v>
      </c>
      <c r="U94" s="1">
        <v>1</v>
      </c>
      <c r="V94" s="1">
        <v>1</v>
      </c>
      <c r="W94" s="1">
        <v>1</v>
      </c>
      <c r="X94" s="1">
        <v>1</v>
      </c>
      <c r="Y94" s="1">
        <v>1</v>
      </c>
      <c r="Z94" s="1">
        <v>1</v>
      </c>
      <c r="AA94" s="1">
        <v>1</v>
      </c>
      <c r="AB94" s="1">
        <v>1</v>
      </c>
      <c r="AC94" s="1">
        <v>1</v>
      </c>
      <c r="AD94" s="1">
        <v>1</v>
      </c>
      <c r="AE94" s="1">
        <v>1</v>
      </c>
      <c r="AF94" s="1">
        <v>1</v>
      </c>
      <c r="AG94" s="1">
        <v>1</v>
      </c>
      <c r="AH94" s="1">
        <v>1</v>
      </c>
      <c r="AI94" s="1">
        <v>1</v>
      </c>
      <c r="AJ94" s="1">
        <v>1</v>
      </c>
      <c r="AK94" s="1">
        <v>1</v>
      </c>
      <c r="AL94" s="1">
        <v>1</v>
      </c>
      <c r="AM94" s="1">
        <v>1</v>
      </c>
      <c r="AN94" s="1">
        <v>1</v>
      </c>
      <c r="AO94" s="1">
        <v>1</v>
      </c>
      <c r="AP94" s="1">
        <v>1</v>
      </c>
      <c r="AQ94" s="1">
        <v>1</v>
      </c>
      <c r="AR94" s="1">
        <v>1</v>
      </c>
      <c r="AS94" s="1">
        <v>1</v>
      </c>
      <c r="AT94" s="1">
        <v>1</v>
      </c>
      <c r="AU94" s="1">
        <v>1</v>
      </c>
      <c r="AV94" s="1">
        <v>1</v>
      </c>
      <c r="AW94" s="1">
        <v>1</v>
      </c>
    </row>
    <row r="95" spans="1:49">
      <c r="A95" s="1" t="s">
        <v>4</v>
      </c>
      <c r="B95" s="1" t="s">
        <v>20</v>
      </c>
      <c r="C95" s="1" t="s">
        <v>21</v>
      </c>
      <c r="D95" s="1" t="s">
        <v>32</v>
      </c>
      <c r="E95" s="1" t="s">
        <v>334</v>
      </c>
      <c r="F95" s="1" t="s">
        <v>256</v>
      </c>
      <c r="G95" s="1">
        <f t="shared" ref="G95:AW95" si="7">eta_kerosene</f>
        <v>0.35</v>
      </c>
      <c r="H95" s="1">
        <f t="shared" si="7"/>
        <v>0.35</v>
      </c>
      <c r="I95" s="1">
        <f t="shared" si="7"/>
        <v>0.35</v>
      </c>
      <c r="J95" s="1">
        <f t="shared" si="7"/>
        <v>0.35</v>
      </c>
      <c r="K95" s="1">
        <f t="shared" si="7"/>
        <v>0.35</v>
      </c>
      <c r="L95" s="1">
        <f t="shared" si="7"/>
        <v>0.35</v>
      </c>
      <c r="M95" s="1">
        <f t="shared" si="7"/>
        <v>0.35</v>
      </c>
      <c r="N95" s="1">
        <f t="shared" si="7"/>
        <v>0.35</v>
      </c>
      <c r="O95" s="1">
        <f t="shared" si="7"/>
        <v>0.35</v>
      </c>
      <c r="P95" s="1">
        <f t="shared" si="7"/>
        <v>0.35</v>
      </c>
      <c r="Q95" s="1">
        <f t="shared" si="7"/>
        <v>0.35</v>
      </c>
      <c r="R95" s="1">
        <f t="shared" si="7"/>
        <v>0.35</v>
      </c>
      <c r="S95" s="1">
        <f t="shared" si="7"/>
        <v>0.35</v>
      </c>
      <c r="T95" s="1">
        <f t="shared" si="7"/>
        <v>0.35</v>
      </c>
      <c r="U95" s="1">
        <f t="shared" si="7"/>
        <v>0.35</v>
      </c>
      <c r="V95" s="1">
        <f t="shared" si="7"/>
        <v>0.35</v>
      </c>
      <c r="W95" s="1">
        <f t="shared" si="7"/>
        <v>0.35</v>
      </c>
      <c r="X95" s="1">
        <f t="shared" si="7"/>
        <v>0.35</v>
      </c>
      <c r="Y95" s="1">
        <f t="shared" si="7"/>
        <v>0.35</v>
      </c>
      <c r="Z95" s="1">
        <f t="shared" si="7"/>
        <v>0.35</v>
      </c>
      <c r="AA95" s="1">
        <f t="shared" si="7"/>
        <v>0.35</v>
      </c>
      <c r="AB95" s="1">
        <f t="shared" si="7"/>
        <v>0.35</v>
      </c>
      <c r="AC95" s="1">
        <f t="shared" si="7"/>
        <v>0.35</v>
      </c>
      <c r="AD95" s="1">
        <f t="shared" si="7"/>
        <v>0.35</v>
      </c>
      <c r="AE95" s="1">
        <f t="shared" si="7"/>
        <v>0.35</v>
      </c>
      <c r="AF95" s="1">
        <f t="shared" si="7"/>
        <v>0.35</v>
      </c>
      <c r="AG95" s="1">
        <f t="shared" si="7"/>
        <v>0.35</v>
      </c>
      <c r="AH95" s="1">
        <f t="shared" si="7"/>
        <v>0.35</v>
      </c>
      <c r="AI95" s="1">
        <f t="shared" si="7"/>
        <v>0.35</v>
      </c>
      <c r="AJ95" s="1">
        <f t="shared" si="7"/>
        <v>0.35</v>
      </c>
      <c r="AK95" s="1">
        <f t="shared" si="7"/>
        <v>0.35</v>
      </c>
      <c r="AL95" s="1">
        <f t="shared" si="7"/>
        <v>0.35</v>
      </c>
      <c r="AM95" s="1">
        <f t="shared" si="7"/>
        <v>0.35</v>
      </c>
      <c r="AN95" s="1">
        <f t="shared" si="7"/>
        <v>0.35</v>
      </c>
      <c r="AO95" s="1">
        <f t="shared" si="7"/>
        <v>0.35</v>
      </c>
      <c r="AP95" s="1">
        <f t="shared" si="7"/>
        <v>0.35</v>
      </c>
      <c r="AQ95" s="1">
        <f t="shared" si="7"/>
        <v>0.35</v>
      </c>
      <c r="AR95" s="1">
        <f t="shared" si="7"/>
        <v>0.35</v>
      </c>
      <c r="AS95" s="1">
        <f t="shared" si="7"/>
        <v>0.35</v>
      </c>
      <c r="AT95" s="1">
        <f t="shared" si="7"/>
        <v>0.35</v>
      </c>
      <c r="AU95" s="1">
        <f t="shared" si="7"/>
        <v>0.35</v>
      </c>
      <c r="AV95" s="1">
        <f t="shared" si="7"/>
        <v>0.35</v>
      </c>
      <c r="AW95" s="1">
        <f t="shared" si="7"/>
        <v>0.35</v>
      </c>
    </row>
    <row r="96" spans="1:49">
      <c r="A96" s="1" t="s">
        <v>4</v>
      </c>
      <c r="B96" s="1" t="s">
        <v>20</v>
      </c>
      <c r="C96" s="1" t="s">
        <v>21</v>
      </c>
      <c r="D96" s="1" t="s">
        <v>32</v>
      </c>
      <c r="E96" s="1" t="s">
        <v>334</v>
      </c>
      <c r="F96" s="1" t="s">
        <v>318</v>
      </c>
      <c r="G96" s="1">
        <f t="shared" ref="G96:AW96" si="8">phi_MTH.100.C</f>
        <v>0.20099155835454907</v>
      </c>
      <c r="H96" s="1">
        <f t="shared" si="8"/>
        <v>0.20099155835454907</v>
      </c>
      <c r="I96" s="1">
        <f t="shared" si="8"/>
        <v>0.20099155835454907</v>
      </c>
      <c r="J96" s="1">
        <f t="shared" si="8"/>
        <v>0.20099155835454907</v>
      </c>
      <c r="K96" s="1">
        <f t="shared" si="8"/>
        <v>0.20099155835454907</v>
      </c>
      <c r="L96" s="1">
        <f t="shared" si="8"/>
        <v>0.20099155835454907</v>
      </c>
      <c r="M96" s="1">
        <f t="shared" si="8"/>
        <v>0.20099155835454907</v>
      </c>
      <c r="N96" s="1">
        <f t="shared" si="8"/>
        <v>0.20099155835454907</v>
      </c>
      <c r="O96" s="1">
        <f t="shared" si="8"/>
        <v>0.20099155835454907</v>
      </c>
      <c r="P96" s="1">
        <f t="shared" si="8"/>
        <v>0.20099155835454907</v>
      </c>
      <c r="Q96" s="1">
        <f t="shared" si="8"/>
        <v>0.20099155835454907</v>
      </c>
      <c r="R96" s="1">
        <f t="shared" si="8"/>
        <v>0.20099155835454907</v>
      </c>
      <c r="S96" s="1">
        <f t="shared" si="8"/>
        <v>0.20099155835454907</v>
      </c>
      <c r="T96" s="1">
        <f t="shared" si="8"/>
        <v>0.20099155835454907</v>
      </c>
      <c r="U96" s="1">
        <f t="shared" si="8"/>
        <v>0.20099155835454907</v>
      </c>
      <c r="V96" s="1">
        <f t="shared" si="8"/>
        <v>0.20099155835454907</v>
      </c>
      <c r="W96" s="1">
        <f t="shared" si="8"/>
        <v>0.20099155835454907</v>
      </c>
      <c r="X96" s="1">
        <f t="shared" si="8"/>
        <v>0.20099155835454907</v>
      </c>
      <c r="Y96" s="1">
        <f t="shared" si="8"/>
        <v>0.20099155835454907</v>
      </c>
      <c r="Z96" s="1">
        <f t="shared" si="8"/>
        <v>0.20099155835454907</v>
      </c>
      <c r="AA96" s="1">
        <f t="shared" si="8"/>
        <v>0.20099155835454907</v>
      </c>
      <c r="AB96" s="1">
        <f t="shared" si="8"/>
        <v>0.20099155835454907</v>
      </c>
      <c r="AC96" s="1">
        <f t="shared" si="8"/>
        <v>0.20099155835454907</v>
      </c>
      <c r="AD96" s="1">
        <f t="shared" si="8"/>
        <v>0.20099155835454907</v>
      </c>
      <c r="AE96" s="1">
        <f t="shared" si="8"/>
        <v>0.20099155835454907</v>
      </c>
      <c r="AF96" s="1">
        <f t="shared" si="8"/>
        <v>0.20099155835454907</v>
      </c>
      <c r="AG96" s="1">
        <f t="shared" si="8"/>
        <v>0.20099155835454907</v>
      </c>
      <c r="AH96" s="1">
        <f t="shared" si="8"/>
        <v>0.20099155835454907</v>
      </c>
      <c r="AI96" s="1">
        <f t="shared" si="8"/>
        <v>0.20099155835454907</v>
      </c>
      <c r="AJ96" s="1">
        <f t="shared" si="8"/>
        <v>0.20099155835454907</v>
      </c>
      <c r="AK96" s="1">
        <f t="shared" si="8"/>
        <v>0.20099155835454907</v>
      </c>
      <c r="AL96" s="1">
        <f t="shared" si="8"/>
        <v>0.20099155835454907</v>
      </c>
      <c r="AM96" s="1">
        <f t="shared" si="8"/>
        <v>0.20099155835454907</v>
      </c>
      <c r="AN96" s="1">
        <f t="shared" si="8"/>
        <v>0.20099155835454907</v>
      </c>
      <c r="AO96" s="1">
        <f t="shared" si="8"/>
        <v>0.20099155835454907</v>
      </c>
      <c r="AP96" s="1">
        <f t="shared" si="8"/>
        <v>0.20099155835454907</v>
      </c>
      <c r="AQ96" s="1">
        <f t="shared" si="8"/>
        <v>0.20099155835454907</v>
      </c>
      <c r="AR96" s="1">
        <f t="shared" si="8"/>
        <v>0.20099155835454907</v>
      </c>
      <c r="AS96" s="1">
        <f t="shared" si="8"/>
        <v>0.20099155835454907</v>
      </c>
      <c r="AT96" s="1">
        <f t="shared" si="8"/>
        <v>0.20099155835454907</v>
      </c>
      <c r="AU96" s="1">
        <f t="shared" si="8"/>
        <v>0.20099155835454907</v>
      </c>
      <c r="AV96" s="1">
        <f t="shared" si="8"/>
        <v>0.20099155835454907</v>
      </c>
      <c r="AW96" s="1">
        <f t="shared" si="8"/>
        <v>0.20099155835454907</v>
      </c>
    </row>
    <row r="97" spans="1:49">
      <c r="A97" s="2" t="s">
        <v>4</v>
      </c>
      <c r="B97" s="2" t="s">
        <v>20</v>
      </c>
      <c r="C97" s="2" t="s">
        <v>10</v>
      </c>
      <c r="D97" s="2"/>
      <c r="E97" s="2"/>
      <c r="F97" s="2" t="s">
        <v>7</v>
      </c>
      <c r="G97" s="2">
        <v>146</v>
      </c>
      <c r="H97" s="2">
        <v>170</v>
      </c>
      <c r="I97" s="2">
        <v>193</v>
      </c>
      <c r="J97" s="2">
        <v>199</v>
      </c>
      <c r="K97" s="2">
        <v>205</v>
      </c>
      <c r="L97" s="2">
        <v>213</v>
      </c>
      <c r="M97" s="2">
        <v>225</v>
      </c>
      <c r="N97" s="2">
        <v>227</v>
      </c>
      <c r="O97" s="2">
        <v>231</v>
      </c>
      <c r="P97" s="2">
        <v>239</v>
      </c>
      <c r="Q97" s="2">
        <v>238</v>
      </c>
      <c r="R97" s="2">
        <v>241</v>
      </c>
      <c r="S97" s="2">
        <v>249</v>
      </c>
      <c r="T97" s="2">
        <v>246</v>
      </c>
      <c r="U97" s="2">
        <v>251</v>
      </c>
      <c r="V97" s="2">
        <v>258</v>
      </c>
      <c r="W97" s="2">
        <v>265</v>
      </c>
      <c r="X97" s="2">
        <v>272</v>
      </c>
      <c r="Y97" s="2">
        <v>279</v>
      </c>
      <c r="Z97" s="2">
        <v>287</v>
      </c>
      <c r="AA97" s="2">
        <v>294</v>
      </c>
      <c r="AB97" s="2">
        <v>301</v>
      </c>
      <c r="AC97" s="2">
        <v>308</v>
      </c>
      <c r="AD97" s="2">
        <v>318</v>
      </c>
      <c r="AE97" s="2">
        <v>325</v>
      </c>
      <c r="AF97" s="2">
        <v>333</v>
      </c>
      <c r="AG97" s="2">
        <v>340</v>
      </c>
      <c r="AH97" s="2">
        <v>349</v>
      </c>
      <c r="AI97" s="2">
        <v>357</v>
      </c>
      <c r="AJ97" s="2">
        <v>685</v>
      </c>
      <c r="AK97" s="2">
        <v>670</v>
      </c>
      <c r="AL97" s="2">
        <v>609</v>
      </c>
      <c r="AM97" s="2">
        <v>573</v>
      </c>
      <c r="AN97" s="2">
        <v>529</v>
      </c>
      <c r="AO97" s="2">
        <v>491</v>
      </c>
      <c r="AP97" s="2">
        <v>457</v>
      </c>
      <c r="AQ97" s="2">
        <v>431</v>
      </c>
      <c r="AR97" s="2">
        <v>410</v>
      </c>
      <c r="AS97" s="2">
        <v>398</v>
      </c>
      <c r="AT97" s="2">
        <v>391</v>
      </c>
      <c r="AU97" s="2">
        <v>402</v>
      </c>
      <c r="AV97" s="2">
        <v>398</v>
      </c>
      <c r="AW97" s="2">
        <v>402</v>
      </c>
    </row>
    <row r="98" spans="1:49">
      <c r="A98" s="2" t="s">
        <v>4</v>
      </c>
      <c r="B98" s="2" t="s">
        <v>20</v>
      </c>
      <c r="C98" s="2" t="s">
        <v>10</v>
      </c>
      <c r="D98" s="2"/>
      <c r="E98" s="2"/>
      <c r="F98" s="2" t="s">
        <v>8</v>
      </c>
      <c r="G98" s="2">
        <v>5.69200779727096E-2</v>
      </c>
      <c r="H98" s="2">
        <v>6.2477030503491397E-2</v>
      </c>
      <c r="I98" s="2">
        <v>6.6666666666666693E-2</v>
      </c>
      <c r="J98" s="2">
        <v>6.7434767875296495E-2</v>
      </c>
      <c r="K98" s="2">
        <v>6.7456400131622199E-2</v>
      </c>
      <c r="L98" s="2">
        <v>6.7964262922782404E-2</v>
      </c>
      <c r="M98" s="2">
        <v>6.9039582694077894E-2</v>
      </c>
      <c r="N98" s="2">
        <v>6.9418960244648303E-2</v>
      </c>
      <c r="O98" s="2">
        <v>7.02554744525547E-2</v>
      </c>
      <c r="P98" s="2">
        <v>7.0814814814814803E-2</v>
      </c>
      <c r="Q98" s="2">
        <v>6.6056064390785499E-2</v>
      </c>
      <c r="R98" s="2">
        <v>6.8700114025085496E-2</v>
      </c>
      <c r="S98" s="2">
        <v>7.9603580562659801E-2</v>
      </c>
      <c r="T98" s="2">
        <v>7.7261306532663304E-2</v>
      </c>
      <c r="U98" s="2">
        <v>7.3007562536358303E-2</v>
      </c>
      <c r="V98" s="2">
        <v>7.0108695652173897E-2</v>
      </c>
      <c r="W98" s="2">
        <v>6.8831168831168799E-2</v>
      </c>
      <c r="X98" s="2">
        <v>6.8204613841524597E-2</v>
      </c>
      <c r="Y98" s="2">
        <v>6.6730447261420703E-2</v>
      </c>
      <c r="Z98" s="2">
        <v>6.76248821866164E-2</v>
      </c>
      <c r="AA98" s="2">
        <v>6.8467629250116402E-2</v>
      </c>
      <c r="AB98" s="2">
        <v>6.5965373657681306E-2</v>
      </c>
      <c r="AC98" s="2">
        <v>6.5490112694025104E-2</v>
      </c>
      <c r="AD98" s="2">
        <v>6.5472513897467596E-2</v>
      </c>
      <c r="AE98" s="2">
        <v>6.3241875851332896E-2</v>
      </c>
      <c r="AF98" s="2">
        <v>6.1849925705794999E-2</v>
      </c>
      <c r="AG98" s="2">
        <v>6.1896959766976199E-2</v>
      </c>
      <c r="AH98" s="2">
        <v>6.1824623560673198E-2</v>
      </c>
      <c r="AI98" s="2">
        <v>5.9361489857000301E-2</v>
      </c>
      <c r="AJ98" s="2">
        <v>0.12863849765258201</v>
      </c>
      <c r="AK98" s="2">
        <v>0.129144178874325</v>
      </c>
      <c r="AL98" s="2">
        <v>0.120713577799802</v>
      </c>
      <c r="AM98" s="2">
        <v>0.12134688691232499</v>
      </c>
      <c r="AN98" s="2">
        <v>0.110715780661365</v>
      </c>
      <c r="AO98" s="2">
        <v>0.104757840836356</v>
      </c>
      <c r="AP98" s="2">
        <v>9.6617336152219901E-2</v>
      </c>
      <c r="AQ98" s="2">
        <v>9.1429783623249897E-2</v>
      </c>
      <c r="AR98" s="2">
        <v>8.6516142646127905E-2</v>
      </c>
      <c r="AS98" s="2">
        <v>7.5335983342797605E-2</v>
      </c>
      <c r="AT98" s="2">
        <v>7.4137277208949595E-2</v>
      </c>
      <c r="AU98" s="2">
        <v>7.0613033549973697E-2</v>
      </c>
      <c r="AV98" s="2">
        <v>6.3863928112965304E-2</v>
      </c>
      <c r="AW98" s="2">
        <v>6.1903295349553397E-2</v>
      </c>
    </row>
    <row r="99" spans="1:49">
      <c r="A99" s="1" t="s">
        <v>4</v>
      </c>
      <c r="B99" s="1" t="s">
        <v>20</v>
      </c>
      <c r="C99" s="1" t="s">
        <v>10</v>
      </c>
      <c r="D99" s="1" t="s">
        <v>30</v>
      </c>
      <c r="E99" s="1" t="s">
        <v>328</v>
      </c>
      <c r="F99" s="1" t="s">
        <v>51</v>
      </c>
      <c r="G99" s="1">
        <v>1</v>
      </c>
      <c r="H99" s="1">
        <v>1</v>
      </c>
      <c r="I99" s="1">
        <v>1</v>
      </c>
      <c r="J99" s="1">
        <v>1</v>
      </c>
      <c r="K99" s="1">
        <v>1</v>
      </c>
      <c r="L99" s="1">
        <v>1</v>
      </c>
      <c r="M99" s="1">
        <v>1</v>
      </c>
      <c r="N99" s="1">
        <v>1</v>
      </c>
      <c r="O99" s="1">
        <v>1</v>
      </c>
      <c r="P99" s="1">
        <v>1</v>
      </c>
      <c r="Q99" s="1">
        <v>1</v>
      </c>
      <c r="R99" s="1">
        <v>1</v>
      </c>
      <c r="S99" s="1">
        <v>1</v>
      </c>
      <c r="T99" s="1">
        <v>1</v>
      </c>
      <c r="U99" s="1">
        <v>1</v>
      </c>
      <c r="V99" s="1">
        <v>1</v>
      </c>
      <c r="W99" s="1">
        <v>1</v>
      </c>
      <c r="X99" s="1">
        <v>1</v>
      </c>
      <c r="Y99" s="1">
        <v>1</v>
      </c>
      <c r="Z99" s="1">
        <v>1</v>
      </c>
      <c r="AA99" s="1">
        <v>1</v>
      </c>
      <c r="AB99" s="1">
        <v>1</v>
      </c>
      <c r="AC99" s="1">
        <v>1</v>
      </c>
      <c r="AD99" s="1">
        <v>1</v>
      </c>
      <c r="AE99" s="1">
        <v>1</v>
      </c>
      <c r="AF99" s="1">
        <v>1</v>
      </c>
      <c r="AG99" s="1">
        <v>1</v>
      </c>
      <c r="AH99" s="1">
        <v>1</v>
      </c>
      <c r="AI99" s="1">
        <v>1</v>
      </c>
      <c r="AJ99" s="1">
        <v>1</v>
      </c>
      <c r="AK99" s="1">
        <v>1</v>
      </c>
      <c r="AL99" s="1">
        <v>1</v>
      </c>
      <c r="AM99" s="1">
        <v>1</v>
      </c>
      <c r="AN99" s="1">
        <v>1</v>
      </c>
      <c r="AO99" s="1">
        <v>1</v>
      </c>
      <c r="AP99" s="1">
        <v>1</v>
      </c>
      <c r="AQ99" s="1">
        <v>1</v>
      </c>
      <c r="AR99" s="1">
        <v>1</v>
      </c>
      <c r="AS99" s="1">
        <v>1</v>
      </c>
      <c r="AT99" s="1">
        <v>1</v>
      </c>
      <c r="AU99" s="1">
        <v>1</v>
      </c>
      <c r="AV99" s="1">
        <v>1</v>
      </c>
      <c r="AW99" s="1">
        <v>1</v>
      </c>
    </row>
    <row r="100" spans="1:49">
      <c r="A100" s="1" t="s">
        <v>4</v>
      </c>
      <c r="B100" s="1" t="s">
        <v>20</v>
      </c>
      <c r="C100" s="1" t="s">
        <v>10</v>
      </c>
      <c r="D100" s="1" t="s">
        <v>30</v>
      </c>
      <c r="E100" s="1" t="s">
        <v>328</v>
      </c>
      <c r="F100" s="1" t="s">
        <v>256</v>
      </c>
      <c r="G100" s="1">
        <f t="shared" ref="G100:AW100" si="9">eta_firewood</f>
        <v>0.14000000000000001</v>
      </c>
      <c r="H100" s="1">
        <f t="shared" si="9"/>
        <v>0.14000000000000001</v>
      </c>
      <c r="I100" s="1">
        <f t="shared" si="9"/>
        <v>0.14000000000000001</v>
      </c>
      <c r="J100" s="1">
        <f t="shared" si="9"/>
        <v>0.14000000000000001</v>
      </c>
      <c r="K100" s="1">
        <f t="shared" si="9"/>
        <v>0.14000000000000001</v>
      </c>
      <c r="L100" s="1">
        <f t="shared" si="9"/>
        <v>0.14000000000000001</v>
      </c>
      <c r="M100" s="1">
        <f t="shared" si="9"/>
        <v>0.14000000000000001</v>
      </c>
      <c r="N100" s="1">
        <f t="shared" si="9"/>
        <v>0.14000000000000001</v>
      </c>
      <c r="O100" s="1">
        <f t="shared" si="9"/>
        <v>0.14000000000000001</v>
      </c>
      <c r="P100" s="1">
        <f t="shared" si="9"/>
        <v>0.14000000000000001</v>
      </c>
      <c r="Q100" s="1">
        <f t="shared" si="9"/>
        <v>0.14000000000000001</v>
      </c>
      <c r="R100" s="1">
        <f t="shared" si="9"/>
        <v>0.14000000000000001</v>
      </c>
      <c r="S100" s="1">
        <f t="shared" si="9"/>
        <v>0.14000000000000001</v>
      </c>
      <c r="T100" s="1">
        <f t="shared" si="9"/>
        <v>0.14000000000000001</v>
      </c>
      <c r="U100" s="1">
        <f t="shared" si="9"/>
        <v>0.14000000000000001</v>
      </c>
      <c r="V100" s="1">
        <f t="shared" si="9"/>
        <v>0.14000000000000001</v>
      </c>
      <c r="W100" s="1">
        <f t="shared" si="9"/>
        <v>0.14000000000000001</v>
      </c>
      <c r="X100" s="1">
        <f t="shared" si="9"/>
        <v>0.14000000000000001</v>
      </c>
      <c r="Y100" s="1">
        <f t="shared" si="9"/>
        <v>0.14000000000000001</v>
      </c>
      <c r="Z100" s="1">
        <f t="shared" si="9"/>
        <v>0.14000000000000001</v>
      </c>
      <c r="AA100" s="1">
        <f t="shared" si="9"/>
        <v>0.14000000000000001</v>
      </c>
      <c r="AB100" s="1">
        <f t="shared" si="9"/>
        <v>0.14000000000000001</v>
      </c>
      <c r="AC100" s="1">
        <f t="shared" si="9"/>
        <v>0.14000000000000001</v>
      </c>
      <c r="AD100" s="1">
        <f t="shared" si="9"/>
        <v>0.14000000000000001</v>
      </c>
      <c r="AE100" s="1">
        <f t="shared" si="9"/>
        <v>0.14000000000000001</v>
      </c>
      <c r="AF100" s="1">
        <f t="shared" si="9"/>
        <v>0.14000000000000001</v>
      </c>
      <c r="AG100" s="1">
        <f t="shared" si="9"/>
        <v>0.14000000000000001</v>
      </c>
      <c r="AH100" s="1">
        <f t="shared" si="9"/>
        <v>0.14000000000000001</v>
      </c>
      <c r="AI100" s="1">
        <f t="shared" si="9"/>
        <v>0.14000000000000001</v>
      </c>
      <c r="AJ100" s="1">
        <f t="shared" si="9"/>
        <v>0.14000000000000001</v>
      </c>
      <c r="AK100" s="1">
        <f t="shared" si="9"/>
        <v>0.14000000000000001</v>
      </c>
      <c r="AL100" s="1">
        <f t="shared" si="9"/>
        <v>0.14000000000000001</v>
      </c>
      <c r="AM100" s="1">
        <f t="shared" si="9"/>
        <v>0.14000000000000001</v>
      </c>
      <c r="AN100" s="1">
        <f t="shared" si="9"/>
        <v>0.14000000000000001</v>
      </c>
      <c r="AO100" s="1">
        <f t="shared" si="9"/>
        <v>0.14000000000000001</v>
      </c>
      <c r="AP100" s="1">
        <f t="shared" si="9"/>
        <v>0.14000000000000001</v>
      </c>
      <c r="AQ100" s="1">
        <f t="shared" si="9"/>
        <v>0.14000000000000001</v>
      </c>
      <c r="AR100" s="1">
        <f t="shared" si="9"/>
        <v>0.14000000000000001</v>
      </c>
      <c r="AS100" s="1">
        <f t="shared" si="9"/>
        <v>0.14000000000000001</v>
      </c>
      <c r="AT100" s="1">
        <f t="shared" si="9"/>
        <v>0.14000000000000001</v>
      </c>
      <c r="AU100" s="1">
        <f t="shared" si="9"/>
        <v>0.14000000000000001</v>
      </c>
      <c r="AV100" s="1">
        <f t="shared" si="9"/>
        <v>0.14000000000000001</v>
      </c>
      <c r="AW100" s="1">
        <f t="shared" si="9"/>
        <v>0.14000000000000001</v>
      </c>
    </row>
    <row r="101" spans="1:49">
      <c r="A101" s="1" t="s">
        <v>4</v>
      </c>
      <c r="B101" s="1" t="s">
        <v>20</v>
      </c>
      <c r="C101" s="1" t="s">
        <v>10</v>
      </c>
      <c r="D101" s="1" t="s">
        <v>30</v>
      </c>
      <c r="E101" s="1" t="s">
        <v>328</v>
      </c>
      <c r="F101" s="1" t="s">
        <v>318</v>
      </c>
      <c r="G101" s="1">
        <f t="shared" ref="G101:AW101" si="10">phi_MTH.100.C</f>
        <v>0.20099155835454907</v>
      </c>
      <c r="H101" s="1">
        <f t="shared" si="10"/>
        <v>0.20099155835454907</v>
      </c>
      <c r="I101" s="1">
        <f t="shared" si="10"/>
        <v>0.20099155835454907</v>
      </c>
      <c r="J101" s="1">
        <f t="shared" si="10"/>
        <v>0.20099155835454907</v>
      </c>
      <c r="K101" s="1">
        <f t="shared" si="10"/>
        <v>0.20099155835454907</v>
      </c>
      <c r="L101" s="1">
        <f t="shared" si="10"/>
        <v>0.20099155835454907</v>
      </c>
      <c r="M101" s="1">
        <f t="shared" si="10"/>
        <v>0.20099155835454907</v>
      </c>
      <c r="N101" s="1">
        <f t="shared" si="10"/>
        <v>0.20099155835454907</v>
      </c>
      <c r="O101" s="1">
        <f t="shared" si="10"/>
        <v>0.20099155835454907</v>
      </c>
      <c r="P101" s="1">
        <f t="shared" si="10"/>
        <v>0.20099155835454907</v>
      </c>
      <c r="Q101" s="1">
        <f t="shared" si="10"/>
        <v>0.20099155835454907</v>
      </c>
      <c r="R101" s="1">
        <f t="shared" si="10"/>
        <v>0.20099155835454907</v>
      </c>
      <c r="S101" s="1">
        <f t="shared" si="10"/>
        <v>0.20099155835454907</v>
      </c>
      <c r="T101" s="1">
        <f t="shared" si="10"/>
        <v>0.20099155835454907</v>
      </c>
      <c r="U101" s="1">
        <f t="shared" si="10"/>
        <v>0.20099155835454907</v>
      </c>
      <c r="V101" s="1">
        <f t="shared" si="10"/>
        <v>0.20099155835454907</v>
      </c>
      <c r="W101" s="1">
        <f t="shared" si="10"/>
        <v>0.20099155835454907</v>
      </c>
      <c r="X101" s="1">
        <f t="shared" si="10"/>
        <v>0.20099155835454907</v>
      </c>
      <c r="Y101" s="1">
        <f t="shared" si="10"/>
        <v>0.20099155835454907</v>
      </c>
      <c r="Z101" s="1">
        <f t="shared" si="10"/>
        <v>0.20099155835454907</v>
      </c>
      <c r="AA101" s="1">
        <f t="shared" si="10"/>
        <v>0.20099155835454907</v>
      </c>
      <c r="AB101" s="1">
        <f t="shared" si="10"/>
        <v>0.20099155835454907</v>
      </c>
      <c r="AC101" s="1">
        <f t="shared" si="10"/>
        <v>0.20099155835454907</v>
      </c>
      <c r="AD101" s="1">
        <f t="shared" si="10"/>
        <v>0.20099155835454907</v>
      </c>
      <c r="AE101" s="1">
        <f t="shared" si="10"/>
        <v>0.20099155835454907</v>
      </c>
      <c r="AF101" s="1">
        <f t="shared" si="10"/>
        <v>0.20099155835454907</v>
      </c>
      <c r="AG101" s="1">
        <f t="shared" si="10"/>
        <v>0.20099155835454907</v>
      </c>
      <c r="AH101" s="1">
        <f t="shared" si="10"/>
        <v>0.20099155835454907</v>
      </c>
      <c r="AI101" s="1">
        <f t="shared" si="10"/>
        <v>0.20099155835454907</v>
      </c>
      <c r="AJ101" s="1">
        <f t="shared" si="10"/>
        <v>0.20099155835454907</v>
      </c>
      <c r="AK101" s="1">
        <f t="shared" si="10"/>
        <v>0.20099155835454907</v>
      </c>
      <c r="AL101" s="1">
        <f t="shared" si="10"/>
        <v>0.20099155835454907</v>
      </c>
      <c r="AM101" s="1">
        <f t="shared" si="10"/>
        <v>0.20099155835454907</v>
      </c>
      <c r="AN101" s="1">
        <f t="shared" si="10"/>
        <v>0.20099155835454907</v>
      </c>
      <c r="AO101" s="1">
        <f t="shared" si="10"/>
        <v>0.20099155835454907</v>
      </c>
      <c r="AP101" s="1">
        <f t="shared" si="10"/>
        <v>0.20099155835454907</v>
      </c>
      <c r="AQ101" s="1">
        <f t="shared" si="10"/>
        <v>0.20099155835454907</v>
      </c>
      <c r="AR101" s="1">
        <f t="shared" si="10"/>
        <v>0.20099155835454907</v>
      </c>
      <c r="AS101" s="1">
        <f t="shared" si="10"/>
        <v>0.20099155835454907</v>
      </c>
      <c r="AT101" s="1">
        <f t="shared" si="10"/>
        <v>0.20099155835454907</v>
      </c>
      <c r="AU101" s="1">
        <f t="shared" si="10"/>
        <v>0.20099155835454907</v>
      </c>
      <c r="AV101" s="1">
        <f t="shared" si="10"/>
        <v>0.20099155835454907</v>
      </c>
      <c r="AW101" s="1">
        <f t="shared" si="10"/>
        <v>0.20099155835454907</v>
      </c>
    </row>
    <row r="102" spans="1:49">
      <c r="A102" s="2" t="s">
        <v>4</v>
      </c>
      <c r="B102" s="2" t="s">
        <v>14</v>
      </c>
      <c r="C102" s="2" t="s">
        <v>15</v>
      </c>
      <c r="D102" s="2"/>
      <c r="E102" s="2"/>
      <c r="F102" s="2" t="s">
        <v>7</v>
      </c>
      <c r="G102" s="2">
        <v>2</v>
      </c>
      <c r="H102" s="2">
        <v>2</v>
      </c>
      <c r="I102" s="2">
        <v>2</v>
      </c>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c r="AJ102" s="2"/>
      <c r="AK102" s="2"/>
      <c r="AL102" s="2"/>
      <c r="AM102" s="2"/>
      <c r="AN102" s="2"/>
      <c r="AO102" s="2"/>
      <c r="AP102" s="2"/>
      <c r="AQ102" s="2"/>
      <c r="AR102" s="2"/>
      <c r="AS102" s="2"/>
      <c r="AT102" s="2"/>
      <c r="AU102" s="2"/>
      <c r="AV102" s="2"/>
      <c r="AW102" s="2"/>
    </row>
    <row r="103" spans="1:49">
      <c r="A103" s="2" t="s">
        <v>4</v>
      </c>
      <c r="B103" s="2" t="s">
        <v>14</v>
      </c>
      <c r="C103" s="2" t="s">
        <v>15</v>
      </c>
      <c r="D103" s="2"/>
      <c r="E103" s="2"/>
      <c r="F103" s="2" t="s">
        <v>8</v>
      </c>
      <c r="G103" s="2">
        <v>7.7972709551656896E-4</v>
      </c>
      <c r="H103" s="2">
        <v>7.3502388827636903E-4</v>
      </c>
      <c r="I103" s="2">
        <v>6.9084628670120895E-4</v>
      </c>
      <c r="J103" s="2"/>
      <c r="K103" s="2"/>
      <c r="L103" s="2"/>
      <c r="M103" s="2"/>
      <c r="N103" s="2"/>
      <c r="O103" s="2"/>
      <c r="P103" s="2"/>
      <c r="Q103" s="2"/>
      <c r="R103" s="2"/>
      <c r="S103" s="2"/>
      <c r="T103" s="2"/>
      <c r="U103" s="2"/>
      <c r="V103" s="2"/>
      <c r="W103" s="2"/>
      <c r="X103" s="2"/>
      <c r="Y103" s="2"/>
      <c r="Z103" s="2"/>
      <c r="AA103" s="2"/>
      <c r="AB103" s="2"/>
      <c r="AC103" s="2"/>
      <c r="AD103" s="2"/>
      <c r="AE103" s="2"/>
      <c r="AF103" s="2"/>
      <c r="AG103" s="2"/>
      <c r="AH103" s="2"/>
      <c r="AI103" s="2"/>
      <c r="AJ103" s="2"/>
      <c r="AK103" s="2"/>
      <c r="AL103" s="2"/>
      <c r="AM103" s="2"/>
      <c r="AN103" s="2"/>
      <c r="AO103" s="2"/>
      <c r="AP103" s="2"/>
      <c r="AQ103" s="2"/>
      <c r="AR103" s="2"/>
      <c r="AS103" s="2"/>
      <c r="AT103" s="2"/>
      <c r="AU103" s="2"/>
      <c r="AV103" s="2"/>
      <c r="AW103" s="2"/>
    </row>
    <row r="104" spans="1:49">
      <c r="A104" s="1" t="s">
        <v>4</v>
      </c>
      <c r="B104" s="1" t="s">
        <v>14</v>
      </c>
      <c r="C104" s="1" t="s">
        <v>15</v>
      </c>
      <c r="D104" s="1" t="s">
        <v>36</v>
      </c>
      <c r="E104" s="1" t="s">
        <v>329</v>
      </c>
      <c r="F104" s="1" t="s">
        <v>51</v>
      </c>
      <c r="G104" s="1">
        <v>1</v>
      </c>
      <c r="H104" s="1">
        <v>1</v>
      </c>
      <c r="I104" s="1">
        <v>1</v>
      </c>
    </row>
    <row r="105" spans="1:49">
      <c r="A105" s="1" t="s">
        <v>4</v>
      </c>
      <c r="B105" s="1" t="s">
        <v>14</v>
      </c>
      <c r="C105" s="1" t="s">
        <v>15</v>
      </c>
      <c r="D105" s="1" t="s">
        <v>36</v>
      </c>
      <c r="E105" s="1" t="s">
        <v>329</v>
      </c>
      <c r="F105" s="1" t="s">
        <v>256</v>
      </c>
      <c r="G105" s="1">
        <f>'PB Efficiencies'!B26</f>
        <v>0.12175875773055531</v>
      </c>
      <c r="H105" s="1">
        <f>'PB Efficiencies'!C26</f>
        <v>0.12278250151880689</v>
      </c>
      <c r="I105" s="1">
        <f>'PB Efficiencies'!D26</f>
        <v>0.12380305237695398</v>
      </c>
    </row>
    <row r="106" spans="1:49">
      <c r="A106" s="1" t="s">
        <v>4</v>
      </c>
      <c r="B106" s="1" t="s">
        <v>14</v>
      </c>
      <c r="C106" s="1" t="s">
        <v>15</v>
      </c>
      <c r="D106" s="1" t="s">
        <v>36</v>
      </c>
      <c r="E106" s="1" t="s">
        <v>329</v>
      </c>
      <c r="F106" s="1" t="s">
        <v>318</v>
      </c>
      <c r="G106" s="1">
        <v>1</v>
      </c>
      <c r="H106" s="1">
        <v>1</v>
      </c>
      <c r="I106" s="1">
        <v>1</v>
      </c>
    </row>
    <row r="107" spans="1:49">
      <c r="A107" s="2" t="s">
        <v>4</v>
      </c>
      <c r="B107" s="2" t="s">
        <v>14</v>
      </c>
      <c r="C107" s="2" t="s">
        <v>9</v>
      </c>
      <c r="D107" s="2"/>
      <c r="E107" s="2"/>
      <c r="F107" s="2" t="s">
        <v>7</v>
      </c>
      <c r="G107" s="2">
        <v>10</v>
      </c>
      <c r="H107" s="2">
        <v>11</v>
      </c>
      <c r="I107" s="2">
        <v>11</v>
      </c>
      <c r="J107" s="2">
        <v>12</v>
      </c>
      <c r="K107" s="2">
        <v>12</v>
      </c>
      <c r="L107" s="2">
        <v>12</v>
      </c>
      <c r="M107" s="2">
        <v>16</v>
      </c>
      <c r="N107" s="2">
        <v>14</v>
      </c>
      <c r="O107" s="2">
        <v>11</v>
      </c>
      <c r="P107" s="2">
        <v>12</v>
      </c>
      <c r="Q107" s="2">
        <v>16</v>
      </c>
      <c r="R107" s="2">
        <v>13</v>
      </c>
      <c r="S107" s="2">
        <v>9</v>
      </c>
      <c r="T107" s="2">
        <v>10</v>
      </c>
      <c r="U107" s="2">
        <v>13</v>
      </c>
      <c r="V107" s="2">
        <v>14</v>
      </c>
      <c r="W107" s="2">
        <v>14</v>
      </c>
      <c r="X107" s="2">
        <v>14</v>
      </c>
      <c r="Y107" s="2">
        <v>14</v>
      </c>
      <c r="Z107" s="2">
        <v>14</v>
      </c>
      <c r="AA107" s="2">
        <v>13</v>
      </c>
      <c r="AB107" s="2">
        <v>17</v>
      </c>
      <c r="AC107" s="2">
        <v>17</v>
      </c>
      <c r="AD107" s="2">
        <v>20</v>
      </c>
      <c r="AE107" s="2">
        <v>22</v>
      </c>
      <c r="AF107" s="2">
        <v>24</v>
      </c>
      <c r="AG107" s="2">
        <v>25</v>
      </c>
      <c r="AH107" s="2">
        <v>32</v>
      </c>
      <c r="AI107" s="2">
        <v>36</v>
      </c>
      <c r="AJ107" s="2">
        <v>30</v>
      </c>
      <c r="AK107" s="2">
        <v>29</v>
      </c>
      <c r="AL107" s="2">
        <v>37</v>
      </c>
      <c r="AM107" s="2">
        <v>38</v>
      </c>
      <c r="AN107" s="2">
        <v>43</v>
      </c>
      <c r="AO107" s="2">
        <v>46</v>
      </c>
      <c r="AP107" s="2">
        <v>49</v>
      </c>
      <c r="AQ107" s="2">
        <v>50</v>
      </c>
      <c r="AR107" s="2">
        <v>48</v>
      </c>
      <c r="AS107" s="2">
        <v>67</v>
      </c>
      <c r="AT107" s="2">
        <v>67</v>
      </c>
      <c r="AU107" s="2">
        <v>75</v>
      </c>
      <c r="AV107" s="2">
        <v>88</v>
      </c>
      <c r="AW107" s="2">
        <v>91</v>
      </c>
    </row>
    <row r="108" spans="1:49">
      <c r="A108" s="2" t="s">
        <v>4</v>
      </c>
      <c r="B108" s="2" t="s">
        <v>14</v>
      </c>
      <c r="C108" s="2" t="s">
        <v>9</v>
      </c>
      <c r="D108" s="2"/>
      <c r="E108" s="2"/>
      <c r="F108" s="2" t="s">
        <v>8</v>
      </c>
      <c r="G108" s="2">
        <v>3.8986354775828501E-3</v>
      </c>
      <c r="H108" s="2">
        <v>4.0426313855200296E-3</v>
      </c>
      <c r="I108" s="2">
        <v>3.7996545768566501E-3</v>
      </c>
      <c r="J108" s="2">
        <v>4.0664181633344601E-3</v>
      </c>
      <c r="K108" s="2">
        <v>3.9486673247778898E-3</v>
      </c>
      <c r="L108" s="2">
        <v>3.8289725590299902E-3</v>
      </c>
      <c r="M108" s="2">
        <v>4.9094814360233201E-3</v>
      </c>
      <c r="N108" s="2">
        <v>4.2813455657492398E-3</v>
      </c>
      <c r="O108" s="2">
        <v>3.3454987834549898E-3</v>
      </c>
      <c r="P108" s="2">
        <v>3.5555555555555601E-3</v>
      </c>
      <c r="Q108" s="2">
        <v>4.4407438245906202E-3</v>
      </c>
      <c r="R108" s="2">
        <v>3.7058152793614601E-3</v>
      </c>
      <c r="S108" s="2">
        <v>2.8772378516623998E-3</v>
      </c>
      <c r="T108" s="2">
        <v>3.1407035175879399E-3</v>
      </c>
      <c r="U108" s="2">
        <v>3.78126817917394E-3</v>
      </c>
      <c r="V108" s="2">
        <v>3.8043478260869601E-3</v>
      </c>
      <c r="W108" s="2">
        <v>3.6363636363636398E-3</v>
      </c>
      <c r="X108" s="2">
        <v>3.5105315947843501E-3</v>
      </c>
      <c r="Y108" s="2">
        <v>3.3484812245874202E-3</v>
      </c>
      <c r="Z108" s="2">
        <v>3.29877474081056E-3</v>
      </c>
      <c r="AA108" s="2">
        <v>3.0274802049371202E-3</v>
      </c>
      <c r="AB108" s="2">
        <v>3.7256191102344998E-3</v>
      </c>
      <c r="AC108" s="2">
        <v>3.6147140123325501E-3</v>
      </c>
      <c r="AD108" s="2">
        <v>4.1177681696520502E-3</v>
      </c>
      <c r="AE108" s="2">
        <v>4.2809885191671497E-3</v>
      </c>
      <c r="AF108" s="2">
        <v>4.4576523031203599E-3</v>
      </c>
      <c r="AG108" s="2">
        <v>4.5512470416894197E-3</v>
      </c>
      <c r="AH108" s="2">
        <v>5.6687333923826399E-3</v>
      </c>
      <c r="AI108" s="2">
        <v>5.98603259062188E-3</v>
      </c>
      <c r="AJ108" s="2">
        <v>5.6338028169014096E-3</v>
      </c>
      <c r="AK108" s="2">
        <v>5.5898226676946803E-3</v>
      </c>
      <c r="AL108" s="2">
        <v>7.3339940535183303E-3</v>
      </c>
      <c r="AM108" s="2">
        <v>8.0474375264718307E-3</v>
      </c>
      <c r="AN108" s="2">
        <v>8.9995814148179192E-3</v>
      </c>
      <c r="AO108" s="2">
        <v>9.8143802005547301E-3</v>
      </c>
      <c r="AP108" s="2">
        <v>1.03594080338266E-2</v>
      </c>
      <c r="AQ108" s="2">
        <v>1.06067034365719E-2</v>
      </c>
      <c r="AR108" s="2">
        <v>1.0128719139058899E-2</v>
      </c>
      <c r="AS108" s="2">
        <v>1.2682188150672E-2</v>
      </c>
      <c r="AT108" s="2">
        <v>1.27038301099735E-2</v>
      </c>
      <c r="AU108" s="2">
        <v>1.31740734235025E-2</v>
      </c>
      <c r="AV108" s="2">
        <v>1.41206675224647E-2</v>
      </c>
      <c r="AW108" s="2">
        <v>1.4012935016938699E-2</v>
      </c>
    </row>
    <row r="109" spans="1:49">
      <c r="A109" s="1" t="s">
        <v>4</v>
      </c>
      <c r="B109" s="1" t="s">
        <v>14</v>
      </c>
      <c r="C109" s="1" t="s">
        <v>9</v>
      </c>
      <c r="D109" s="1" t="s">
        <v>36</v>
      </c>
      <c r="E109" s="1" t="s">
        <v>329</v>
      </c>
      <c r="F109" s="1" t="s">
        <v>51</v>
      </c>
      <c r="G109" s="1">
        <v>1</v>
      </c>
      <c r="H109" s="1">
        <v>1</v>
      </c>
      <c r="I109" s="1">
        <v>1</v>
      </c>
      <c r="J109" s="1">
        <v>1</v>
      </c>
      <c r="K109" s="1">
        <v>1</v>
      </c>
      <c r="L109" s="1">
        <v>1</v>
      </c>
      <c r="M109" s="1">
        <v>1</v>
      </c>
      <c r="N109" s="1">
        <v>1</v>
      </c>
      <c r="O109" s="1">
        <v>1</v>
      </c>
      <c r="P109" s="1">
        <v>1</v>
      </c>
      <c r="Q109" s="1">
        <v>1</v>
      </c>
      <c r="R109" s="1">
        <v>1</v>
      </c>
      <c r="S109" s="1">
        <v>1</v>
      </c>
      <c r="T109" s="1">
        <v>1</v>
      </c>
      <c r="U109" s="1">
        <v>1</v>
      </c>
      <c r="V109" s="1">
        <v>1</v>
      </c>
      <c r="W109" s="1">
        <v>1</v>
      </c>
      <c r="X109" s="1">
        <v>1</v>
      </c>
      <c r="Y109" s="1">
        <v>1</v>
      </c>
      <c r="Z109" s="1">
        <v>1</v>
      </c>
      <c r="AA109" s="1">
        <v>1</v>
      </c>
      <c r="AB109" s="1">
        <v>1</v>
      </c>
      <c r="AC109" s="1">
        <v>1</v>
      </c>
      <c r="AD109" s="1">
        <v>1</v>
      </c>
      <c r="AE109" s="1">
        <v>1</v>
      </c>
      <c r="AF109" s="1">
        <v>1</v>
      </c>
      <c r="AG109" s="1">
        <v>1</v>
      </c>
      <c r="AH109" s="1">
        <v>1</v>
      </c>
      <c r="AI109" s="1">
        <v>1</v>
      </c>
      <c r="AJ109" s="1">
        <v>1</v>
      </c>
      <c r="AK109" s="1">
        <v>1</v>
      </c>
      <c r="AL109" s="1">
        <v>1</v>
      </c>
      <c r="AM109" s="1">
        <v>1</v>
      </c>
      <c r="AN109" s="1">
        <v>1</v>
      </c>
      <c r="AO109" s="1">
        <v>1</v>
      </c>
      <c r="AP109" s="1">
        <v>1</v>
      </c>
      <c r="AQ109" s="1">
        <v>1</v>
      </c>
      <c r="AR109" s="1">
        <v>1</v>
      </c>
      <c r="AS109" s="1">
        <v>1</v>
      </c>
      <c r="AT109" s="1">
        <v>1</v>
      </c>
      <c r="AU109" s="1">
        <v>1</v>
      </c>
      <c r="AV109" s="1">
        <v>1</v>
      </c>
      <c r="AW109" s="1">
        <v>1</v>
      </c>
    </row>
    <row r="110" spans="1:49">
      <c r="A110" s="1" t="s">
        <v>4</v>
      </c>
      <c r="B110" s="1" t="s">
        <v>14</v>
      </c>
      <c r="C110" s="1" t="s">
        <v>9</v>
      </c>
      <c r="D110" s="1" t="s">
        <v>36</v>
      </c>
      <c r="E110" s="1" t="s">
        <v>329</v>
      </c>
      <c r="F110" s="1" t="s">
        <v>256</v>
      </c>
      <c r="G110" s="1">
        <f>'PB Efficiencies'!B26</f>
        <v>0.12175875773055531</v>
      </c>
      <c r="H110" s="1">
        <f>'PB Efficiencies'!C26</f>
        <v>0.12278250151880689</v>
      </c>
      <c r="I110" s="1">
        <f>'PB Efficiencies'!D26</f>
        <v>0.12380305237695398</v>
      </c>
      <c r="J110" s="1">
        <f>'PB Efficiencies'!E26</f>
        <v>0.12482042026335013</v>
      </c>
      <c r="K110" s="1">
        <f>'PB Efficiencies'!F26</f>
        <v>0.12583461510529012</v>
      </c>
      <c r="L110" s="1">
        <f>'PB Efficiencies'!G26</f>
        <v>0.1268456467991067</v>
      </c>
      <c r="M110" s="1">
        <f>'PB Efficiencies'!H26</f>
        <v>0.12785352521026719</v>
      </c>
      <c r="N110" s="1">
        <f>'PB Efficiencies'!I26</f>
        <v>0.12885826017346971</v>
      </c>
      <c r="O110" s="1">
        <f>'PB Efficiencies'!J26</f>
        <v>0.12985986149273918</v>
      </c>
      <c r="P110" s="1">
        <f>'PB Efficiencies'!K26</f>
        <v>0.13085833894152291</v>
      </c>
      <c r="Q110" s="1">
        <f>'PB Efficiencies'!L26</f>
        <v>0.13185370226278623</v>
      </c>
      <c r="R110" s="1">
        <f>'PB Efficiencies'!M26</f>
        <v>0.13284596116910716</v>
      </c>
      <c r="S110" s="1">
        <f>'PB Efficiencies'!N26</f>
        <v>0.13383512534277153</v>
      </c>
      <c r="T110" s="1">
        <f>'PB Efficiencies'!O26</f>
        <v>0.13482120443586729</v>
      </c>
      <c r="U110" s="1">
        <f>'PB Efficiencies'!P26</f>
        <v>0.13580420807037866</v>
      </c>
      <c r="V110" s="1">
        <f>'PB Efficiencies'!Q26</f>
        <v>0.13678414583828016</v>
      </c>
      <c r="W110" s="1">
        <f>'PB Efficiencies'!R26</f>
        <v>0.13776102730163006</v>
      </c>
      <c r="X110" s="1">
        <f>'PB Efficiencies'!S26</f>
        <v>0.13873486199266391</v>
      </c>
      <c r="Y110" s="1">
        <f>'PB Efficiencies'!T26</f>
        <v>0.13970565941388713</v>
      </c>
      <c r="Z110" s="1">
        <f>'PB Efficiencies'!U26</f>
        <v>0.14067342903816815</v>
      </c>
      <c r="AA110" s="1">
        <f>'PB Efficiencies'!V26</f>
        <v>0.1416381803088308</v>
      </c>
      <c r="AB110" s="1">
        <f>'PB Efficiencies'!W26</f>
        <v>0.14259992263974625</v>
      </c>
      <c r="AC110" s="1">
        <f>'PB Efficiencies'!X26</f>
        <v>0.13760236161659115</v>
      </c>
      <c r="AD110" s="1">
        <f>'PB Efficiencies'!Y26</f>
        <v>0.14290390242366796</v>
      </c>
      <c r="AE110" s="1">
        <f>'PB Efficiencies'!Z26</f>
        <v>0.14291386687121002</v>
      </c>
      <c r="AF110" s="1">
        <f>'PB Efficiencies'!AA26</f>
        <v>0.14538517247666036</v>
      </c>
      <c r="AG110" s="1">
        <f>'PB Efficiencies'!AB26</f>
        <v>0.15355751848509336</v>
      </c>
      <c r="AH110" s="1">
        <f>'PB Efficiencies'!AC26</f>
        <v>0.15351615268155092</v>
      </c>
      <c r="AI110" s="1">
        <f>'PB Efficiencies'!AD26</f>
        <v>0.16539241325515328</v>
      </c>
      <c r="AJ110" s="1">
        <f>'PB Efficiencies'!AE26</f>
        <v>0.17278707540979707</v>
      </c>
      <c r="AK110" s="1">
        <f>'PB Efficiencies'!AF26</f>
        <v>0.17026140273888063</v>
      </c>
      <c r="AL110" s="1">
        <f>'PB Efficiencies'!AG26</f>
        <v>0.16543760997333873</v>
      </c>
      <c r="AM110" s="1">
        <f>'PB Efficiencies'!AH26</f>
        <v>0.17592306304945687</v>
      </c>
      <c r="AN110" s="1">
        <f>'PB Efficiencies'!AI26</f>
        <v>0.1796893403920688</v>
      </c>
      <c r="AO110" s="1">
        <f>'PB Efficiencies'!AJ26</f>
        <v>0.17991716388220688</v>
      </c>
      <c r="AP110" s="1">
        <f>'PB Efficiencies'!AK26</f>
        <v>0.18631622235748591</v>
      </c>
      <c r="AQ110" s="1">
        <f>'PB Efficiencies'!AL26</f>
        <v>0.18688072554442642</v>
      </c>
      <c r="AR110" s="1">
        <f>'PB Efficiencies'!AM26</f>
        <v>0.1929303201516159</v>
      </c>
      <c r="AS110" s="1">
        <f>'PB Efficiencies'!AN26</f>
        <v>0.18813423826924844</v>
      </c>
      <c r="AT110" s="1">
        <f>'PB Efficiencies'!AO26</f>
        <v>0.18756651184190457</v>
      </c>
      <c r="AU110" s="1">
        <f>'PB Efficiencies'!AP26</f>
        <v>0.18388677123808694</v>
      </c>
      <c r="AV110" s="1">
        <f>'PB Efficiencies'!AQ26</f>
        <v>0.18606418009126252</v>
      </c>
      <c r="AW110" s="1">
        <f>'PB Efficiencies'!AR26</f>
        <v>0.18452362281145657</v>
      </c>
    </row>
    <row r="111" spans="1:49">
      <c r="A111" s="1" t="s">
        <v>4</v>
      </c>
      <c r="B111" s="1" t="s">
        <v>14</v>
      </c>
      <c r="C111" s="1" t="s">
        <v>9</v>
      </c>
      <c r="D111" s="1" t="s">
        <v>36</v>
      </c>
      <c r="E111" s="1" t="s">
        <v>329</v>
      </c>
      <c r="F111" s="1" t="s">
        <v>318</v>
      </c>
      <c r="G111" s="1">
        <v>1</v>
      </c>
      <c r="H111" s="1">
        <v>1</v>
      </c>
      <c r="I111" s="1">
        <v>1</v>
      </c>
      <c r="J111" s="1">
        <v>1</v>
      </c>
      <c r="K111" s="1">
        <v>1</v>
      </c>
      <c r="L111" s="1">
        <v>1</v>
      </c>
      <c r="M111" s="1">
        <v>1</v>
      </c>
      <c r="N111" s="1">
        <v>1</v>
      </c>
      <c r="O111" s="1">
        <v>1</v>
      </c>
      <c r="P111" s="1">
        <v>1</v>
      </c>
      <c r="Q111" s="1">
        <v>1</v>
      </c>
      <c r="R111" s="1">
        <v>1</v>
      </c>
      <c r="S111" s="1">
        <v>1</v>
      </c>
      <c r="T111" s="1">
        <v>1</v>
      </c>
      <c r="U111" s="1">
        <v>1</v>
      </c>
      <c r="V111" s="1">
        <v>1</v>
      </c>
      <c r="W111" s="1">
        <v>1</v>
      </c>
      <c r="X111" s="1">
        <v>1</v>
      </c>
      <c r="Y111" s="1">
        <v>1</v>
      </c>
      <c r="Z111" s="1">
        <v>1</v>
      </c>
      <c r="AA111" s="1">
        <v>1</v>
      </c>
      <c r="AB111" s="1">
        <v>1</v>
      </c>
      <c r="AC111" s="1">
        <v>1</v>
      </c>
      <c r="AD111" s="1">
        <v>1</v>
      </c>
      <c r="AE111" s="1">
        <v>1</v>
      </c>
      <c r="AF111" s="1">
        <v>1</v>
      </c>
      <c r="AG111" s="1">
        <v>1</v>
      </c>
      <c r="AH111" s="1">
        <v>1</v>
      </c>
      <c r="AI111" s="1">
        <v>1</v>
      </c>
      <c r="AJ111" s="1">
        <v>1</v>
      </c>
      <c r="AK111" s="1">
        <v>1</v>
      </c>
      <c r="AL111" s="1">
        <v>1</v>
      </c>
      <c r="AM111" s="1">
        <v>1</v>
      </c>
      <c r="AN111" s="1">
        <v>1</v>
      </c>
      <c r="AO111" s="1">
        <v>1</v>
      </c>
      <c r="AP111" s="1">
        <v>1</v>
      </c>
      <c r="AQ111" s="1">
        <v>1</v>
      </c>
      <c r="AR111" s="1">
        <v>1</v>
      </c>
      <c r="AS111" s="1">
        <v>1</v>
      </c>
      <c r="AT111" s="1">
        <v>1</v>
      </c>
      <c r="AU111" s="1">
        <v>1</v>
      </c>
      <c r="AV111" s="1">
        <v>1</v>
      </c>
      <c r="AW111" s="1">
        <v>1</v>
      </c>
    </row>
    <row r="112" spans="1:49">
      <c r="A112" s="2" t="s">
        <v>4</v>
      </c>
      <c r="B112" s="2" t="s">
        <v>23</v>
      </c>
      <c r="C112" s="2" t="s">
        <v>15</v>
      </c>
      <c r="D112" s="2"/>
      <c r="E112" s="2"/>
      <c r="F112" s="2" t="s">
        <v>7</v>
      </c>
      <c r="G112" s="2">
        <v>5</v>
      </c>
      <c r="H112" s="2">
        <v>5</v>
      </c>
      <c r="I112" s="2">
        <v>5</v>
      </c>
      <c r="J112" s="2"/>
      <c r="K112" s="2"/>
      <c r="L112" s="2"/>
      <c r="M112" s="2"/>
      <c r="N112" s="2"/>
      <c r="O112" s="2"/>
      <c r="P112" s="2"/>
      <c r="Q112" s="2"/>
      <c r="R112" s="2"/>
      <c r="S112" s="2"/>
      <c r="T112" s="2"/>
      <c r="U112" s="2"/>
      <c r="V112" s="2"/>
      <c r="W112" s="2"/>
      <c r="X112" s="2"/>
      <c r="Y112" s="2"/>
      <c r="Z112" s="2"/>
      <c r="AA112" s="2"/>
      <c r="AB112" s="2"/>
      <c r="AC112" s="2"/>
      <c r="AD112" s="2"/>
      <c r="AE112" s="2"/>
      <c r="AF112" s="2"/>
      <c r="AG112" s="2"/>
      <c r="AH112" s="2"/>
      <c r="AI112" s="2"/>
      <c r="AJ112" s="2"/>
      <c r="AK112" s="2"/>
      <c r="AL112" s="2"/>
      <c r="AM112" s="2"/>
      <c r="AN112" s="2"/>
      <c r="AO112" s="2"/>
      <c r="AP112" s="2"/>
      <c r="AQ112" s="2"/>
      <c r="AR112" s="2"/>
      <c r="AS112" s="2"/>
      <c r="AT112" s="2"/>
      <c r="AU112" s="2"/>
      <c r="AV112" s="2"/>
      <c r="AW112" s="2"/>
    </row>
    <row r="113" spans="1:49">
      <c r="A113" s="2" t="s">
        <v>4</v>
      </c>
      <c r="B113" s="2" t="s">
        <v>23</v>
      </c>
      <c r="C113" s="2" t="s">
        <v>15</v>
      </c>
      <c r="D113" s="2"/>
      <c r="E113" s="2"/>
      <c r="F113" s="2" t="s">
        <v>8</v>
      </c>
      <c r="G113" s="2">
        <v>1.9493177387914201E-3</v>
      </c>
      <c r="H113" s="2">
        <v>1.83755972069092E-3</v>
      </c>
      <c r="I113" s="2">
        <v>1.72711571675302E-3</v>
      </c>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2"/>
      <c r="AN113" s="2"/>
      <c r="AO113" s="2"/>
      <c r="AP113" s="2"/>
      <c r="AQ113" s="2"/>
      <c r="AR113" s="2"/>
      <c r="AS113" s="2"/>
      <c r="AT113" s="2"/>
      <c r="AU113" s="2"/>
      <c r="AV113" s="2"/>
      <c r="AW113" s="2"/>
    </row>
    <row r="114" spans="1:49">
      <c r="A114" s="1" t="s">
        <v>4</v>
      </c>
      <c r="B114" s="1" t="s">
        <v>23</v>
      </c>
      <c r="C114" s="1" t="s">
        <v>15</v>
      </c>
      <c r="D114" s="1" t="s">
        <v>37</v>
      </c>
      <c r="E114" s="1" t="s">
        <v>335</v>
      </c>
      <c r="F114" s="1" t="s">
        <v>51</v>
      </c>
      <c r="G114" s="1">
        <v>1</v>
      </c>
      <c r="H114" s="1">
        <v>1</v>
      </c>
      <c r="I114" s="1">
        <v>1</v>
      </c>
    </row>
    <row r="115" spans="1:49">
      <c r="A115" s="1" t="s">
        <v>4</v>
      </c>
      <c r="B115" s="1" t="s">
        <v>23</v>
      </c>
      <c r="C115" s="1" t="s">
        <v>15</v>
      </c>
      <c r="D115" s="1" t="s">
        <v>37</v>
      </c>
      <c r="E115" s="1" t="s">
        <v>335</v>
      </c>
      <c r="F115" s="1" t="s">
        <v>256</v>
      </c>
      <c r="G115" s="1">
        <f>'PB Efficiencies'!B25</f>
        <v>0.12175875773055531</v>
      </c>
      <c r="H115" s="1">
        <f>'PB Efficiencies'!C25</f>
        <v>0.12278250151880689</v>
      </c>
      <c r="I115" s="1">
        <f>'PB Efficiencies'!D25</f>
        <v>0.12380305237695398</v>
      </c>
    </row>
    <row r="116" spans="1:49">
      <c r="A116" s="1" t="s">
        <v>4</v>
      </c>
      <c r="B116" s="1" t="s">
        <v>23</v>
      </c>
      <c r="C116" s="1" t="s">
        <v>15</v>
      </c>
      <c r="D116" s="1" t="s">
        <v>37</v>
      </c>
      <c r="E116" s="1" t="s">
        <v>335</v>
      </c>
      <c r="F116" s="1" t="s">
        <v>318</v>
      </c>
      <c r="G116" s="1">
        <v>1</v>
      </c>
      <c r="H116" s="1">
        <v>1</v>
      </c>
      <c r="I116" s="1">
        <v>1</v>
      </c>
    </row>
    <row r="117" spans="1:49">
      <c r="A117" s="2" t="s">
        <v>4</v>
      </c>
      <c r="B117" s="2" t="s">
        <v>23</v>
      </c>
      <c r="C117" s="2" t="s">
        <v>9</v>
      </c>
      <c r="D117" s="2"/>
      <c r="E117" s="2"/>
      <c r="F117" s="2" t="s">
        <v>7</v>
      </c>
      <c r="G117" s="2">
        <v>10</v>
      </c>
      <c r="H117" s="2">
        <v>10</v>
      </c>
      <c r="I117" s="2">
        <v>10</v>
      </c>
      <c r="J117" s="2">
        <v>10</v>
      </c>
      <c r="K117" s="2">
        <v>10</v>
      </c>
      <c r="L117" s="2">
        <v>11</v>
      </c>
      <c r="M117" s="2">
        <v>11</v>
      </c>
      <c r="N117" s="2">
        <v>11</v>
      </c>
      <c r="O117" s="2">
        <v>10</v>
      </c>
      <c r="P117" s="2">
        <v>10</v>
      </c>
      <c r="Q117" s="2">
        <v>13</v>
      </c>
      <c r="R117" s="2">
        <v>12</v>
      </c>
      <c r="S117" s="2">
        <v>8</v>
      </c>
      <c r="T117" s="2">
        <v>9</v>
      </c>
      <c r="U117" s="2">
        <v>11</v>
      </c>
      <c r="V117" s="2">
        <v>12</v>
      </c>
      <c r="W117" s="2">
        <v>12</v>
      </c>
      <c r="X117" s="2">
        <v>12</v>
      </c>
      <c r="Y117" s="2">
        <v>12</v>
      </c>
      <c r="Z117" s="2">
        <v>12</v>
      </c>
      <c r="AA117" s="2">
        <v>11</v>
      </c>
      <c r="AB117" s="2">
        <v>13</v>
      </c>
      <c r="AC117" s="2">
        <v>13</v>
      </c>
      <c r="AD117" s="2">
        <v>16</v>
      </c>
      <c r="AE117" s="2">
        <v>18</v>
      </c>
      <c r="AF117" s="2">
        <v>20</v>
      </c>
      <c r="AG117" s="2">
        <v>21</v>
      </c>
      <c r="AH117" s="2">
        <v>27</v>
      </c>
      <c r="AI117" s="2">
        <v>31</v>
      </c>
      <c r="AJ117" s="2">
        <v>26</v>
      </c>
      <c r="AK117" s="2">
        <v>25</v>
      </c>
      <c r="AL117" s="2">
        <v>32</v>
      </c>
      <c r="AM117" s="2">
        <v>33</v>
      </c>
      <c r="AN117" s="2">
        <v>37</v>
      </c>
      <c r="AO117" s="2">
        <v>38</v>
      </c>
      <c r="AP117" s="2">
        <v>40</v>
      </c>
      <c r="AQ117" s="2">
        <v>41</v>
      </c>
      <c r="AR117" s="2">
        <v>39</v>
      </c>
      <c r="AS117" s="2">
        <v>56</v>
      </c>
      <c r="AT117" s="2">
        <v>56</v>
      </c>
      <c r="AU117" s="2">
        <v>63</v>
      </c>
      <c r="AV117" s="2">
        <v>73</v>
      </c>
      <c r="AW117" s="2">
        <v>75</v>
      </c>
    </row>
    <row r="118" spans="1:49">
      <c r="A118" s="2" t="s">
        <v>4</v>
      </c>
      <c r="B118" s="2" t="s">
        <v>23</v>
      </c>
      <c r="C118" s="2" t="s">
        <v>9</v>
      </c>
      <c r="D118" s="2"/>
      <c r="E118" s="2"/>
      <c r="F118" s="2" t="s">
        <v>8</v>
      </c>
      <c r="G118" s="2">
        <v>3.8986354775828501E-3</v>
      </c>
      <c r="H118" s="2">
        <v>3.6751194413818401E-3</v>
      </c>
      <c r="I118" s="2">
        <v>3.45423143350604E-3</v>
      </c>
      <c r="J118" s="2">
        <v>3.38868180277872E-3</v>
      </c>
      <c r="K118" s="2">
        <v>3.2905561039815699E-3</v>
      </c>
      <c r="L118" s="2">
        <v>3.5098915124441598E-3</v>
      </c>
      <c r="M118" s="2">
        <v>3.3752684872660299E-3</v>
      </c>
      <c r="N118" s="2">
        <v>3.3639143730886801E-3</v>
      </c>
      <c r="O118" s="2">
        <v>3.0413625304136298E-3</v>
      </c>
      <c r="P118" s="2">
        <v>2.9629629629629602E-3</v>
      </c>
      <c r="Q118" s="2">
        <v>3.6081043574798799E-3</v>
      </c>
      <c r="R118" s="2">
        <v>3.4207525655644199E-3</v>
      </c>
      <c r="S118" s="2">
        <v>2.55754475703325E-3</v>
      </c>
      <c r="T118" s="2">
        <v>2.8266331658291502E-3</v>
      </c>
      <c r="U118" s="2">
        <v>3.1995346131471801E-3</v>
      </c>
      <c r="V118" s="2">
        <v>3.2608695652173898E-3</v>
      </c>
      <c r="W118" s="2">
        <v>3.1168831168831199E-3</v>
      </c>
      <c r="X118" s="2">
        <v>3.0090270812437301E-3</v>
      </c>
      <c r="Y118" s="2">
        <v>2.8701267639320701E-3</v>
      </c>
      <c r="Z118" s="2">
        <v>2.8275212064090499E-3</v>
      </c>
      <c r="AA118" s="2">
        <v>2.5617140195621801E-3</v>
      </c>
      <c r="AB118" s="2">
        <v>2.84900284900285E-3</v>
      </c>
      <c r="AC118" s="2">
        <v>2.76419306825431E-3</v>
      </c>
      <c r="AD118" s="2">
        <v>3.29421453572164E-3</v>
      </c>
      <c r="AE118" s="2">
        <v>3.5026269702276699E-3</v>
      </c>
      <c r="AF118" s="2">
        <v>3.7147102526003E-3</v>
      </c>
      <c r="AG118" s="2">
        <v>3.8230475150191198E-3</v>
      </c>
      <c r="AH118" s="2">
        <v>4.7829937998228496E-3</v>
      </c>
      <c r="AI118" s="2">
        <v>5.1546391752577301E-3</v>
      </c>
      <c r="AJ118" s="2">
        <v>4.8826291079812198E-3</v>
      </c>
      <c r="AK118" s="2">
        <v>4.8188126445643797E-3</v>
      </c>
      <c r="AL118" s="2">
        <v>6.3429137760158596E-3</v>
      </c>
      <c r="AM118" s="2">
        <v>6.9885641677255401E-3</v>
      </c>
      <c r="AN118" s="2">
        <v>7.7438258685642502E-3</v>
      </c>
      <c r="AO118" s="2">
        <v>8.1075314700234692E-3</v>
      </c>
      <c r="AP118" s="2">
        <v>8.4566596194503192E-3</v>
      </c>
      <c r="AQ118" s="2">
        <v>8.6974968179889707E-3</v>
      </c>
      <c r="AR118" s="2">
        <v>8.2295843004853292E-3</v>
      </c>
      <c r="AS118" s="2">
        <v>1.0600037857278101E-2</v>
      </c>
      <c r="AT118" s="2">
        <v>1.0618126659082299E-2</v>
      </c>
      <c r="AU118" s="2">
        <v>1.1066221675742101E-2</v>
      </c>
      <c r="AV118" s="2">
        <v>1.1713735558408199E-2</v>
      </c>
      <c r="AW118" s="2">
        <v>1.15491222667077E-2</v>
      </c>
    </row>
    <row r="119" spans="1:49">
      <c r="A119" s="1" t="s">
        <v>4</v>
      </c>
      <c r="B119" s="1" t="s">
        <v>23</v>
      </c>
      <c r="C119" s="1" t="s">
        <v>9</v>
      </c>
      <c r="D119" s="1" t="s">
        <v>37</v>
      </c>
      <c r="E119" s="1" t="s">
        <v>335</v>
      </c>
      <c r="F119" s="1" t="s">
        <v>51</v>
      </c>
      <c r="G119" s="1">
        <v>1</v>
      </c>
      <c r="H119" s="1">
        <v>1</v>
      </c>
      <c r="I119" s="1">
        <v>1</v>
      </c>
      <c r="J119" s="1">
        <v>1</v>
      </c>
      <c r="K119" s="1">
        <v>1</v>
      </c>
      <c r="L119" s="1">
        <v>1</v>
      </c>
      <c r="M119" s="1">
        <v>1</v>
      </c>
      <c r="N119" s="1">
        <v>1</v>
      </c>
      <c r="O119" s="1">
        <v>1</v>
      </c>
      <c r="P119" s="1">
        <v>1</v>
      </c>
      <c r="Q119" s="1">
        <v>1</v>
      </c>
      <c r="R119" s="1">
        <v>1</v>
      </c>
      <c r="S119" s="1">
        <v>1</v>
      </c>
      <c r="T119" s="1">
        <v>1</v>
      </c>
      <c r="U119" s="1">
        <v>1</v>
      </c>
      <c r="V119" s="1">
        <v>1</v>
      </c>
      <c r="W119" s="1">
        <v>1</v>
      </c>
      <c r="X119" s="1">
        <v>1</v>
      </c>
      <c r="Y119" s="1">
        <v>1</v>
      </c>
      <c r="Z119" s="1">
        <v>1</v>
      </c>
      <c r="AA119" s="1">
        <v>1</v>
      </c>
      <c r="AB119" s="1">
        <v>1</v>
      </c>
      <c r="AC119" s="1">
        <v>1</v>
      </c>
      <c r="AD119" s="1">
        <v>1</v>
      </c>
      <c r="AE119" s="1">
        <v>1</v>
      </c>
      <c r="AF119" s="1">
        <v>1</v>
      </c>
      <c r="AG119" s="1">
        <v>1</v>
      </c>
      <c r="AH119" s="1">
        <v>1</v>
      </c>
      <c r="AI119" s="1">
        <v>1</v>
      </c>
      <c r="AJ119" s="1">
        <v>1</v>
      </c>
      <c r="AK119" s="1">
        <v>1</v>
      </c>
      <c r="AL119" s="1">
        <v>1</v>
      </c>
      <c r="AM119" s="1">
        <v>1</v>
      </c>
      <c r="AN119" s="1">
        <v>1</v>
      </c>
      <c r="AO119" s="1">
        <v>1</v>
      </c>
      <c r="AP119" s="1">
        <v>1</v>
      </c>
      <c r="AQ119" s="1">
        <v>1</v>
      </c>
      <c r="AR119" s="1">
        <v>1</v>
      </c>
      <c r="AS119" s="1">
        <v>1</v>
      </c>
      <c r="AT119" s="1">
        <v>1</v>
      </c>
      <c r="AU119" s="1">
        <v>1</v>
      </c>
      <c r="AV119" s="1">
        <v>1</v>
      </c>
      <c r="AW119" s="1">
        <v>1</v>
      </c>
    </row>
    <row r="120" spans="1:49">
      <c r="A120" s="1" t="s">
        <v>4</v>
      </c>
      <c r="B120" s="1" t="s">
        <v>23</v>
      </c>
      <c r="C120" s="1" t="s">
        <v>9</v>
      </c>
      <c r="D120" s="1" t="s">
        <v>37</v>
      </c>
      <c r="E120" s="1" t="s">
        <v>335</v>
      </c>
      <c r="F120" s="1" t="s">
        <v>256</v>
      </c>
      <c r="G120" s="1">
        <f>'PB Efficiencies'!B25</f>
        <v>0.12175875773055531</v>
      </c>
      <c r="H120" s="1">
        <f>'PB Efficiencies'!C25</f>
        <v>0.12278250151880689</v>
      </c>
      <c r="I120" s="1">
        <f>'PB Efficiencies'!D25</f>
        <v>0.12380305237695398</v>
      </c>
      <c r="J120" s="1">
        <f>'PB Efficiencies'!E25</f>
        <v>0.12482042026335013</v>
      </c>
      <c r="K120" s="1">
        <f>'PB Efficiencies'!F25</f>
        <v>0.12583461510529012</v>
      </c>
      <c r="L120" s="1">
        <f>'PB Efficiencies'!G25</f>
        <v>0.1268456467991067</v>
      </c>
      <c r="M120" s="1">
        <f>'PB Efficiencies'!H25</f>
        <v>0.12785352521026719</v>
      </c>
      <c r="N120" s="1">
        <f>'PB Efficiencies'!I25</f>
        <v>0.12885826017346971</v>
      </c>
      <c r="O120" s="1">
        <f>'PB Efficiencies'!J25</f>
        <v>0.12985986149273918</v>
      </c>
      <c r="P120" s="1">
        <f>'PB Efficiencies'!K25</f>
        <v>0.13085833894152291</v>
      </c>
      <c r="Q120" s="1">
        <f>'PB Efficiencies'!L25</f>
        <v>0.13185370226278623</v>
      </c>
      <c r="R120" s="1">
        <f>'PB Efficiencies'!M25</f>
        <v>0.13284596116910716</v>
      </c>
      <c r="S120" s="1">
        <f>'PB Efficiencies'!N25</f>
        <v>0.13383512534277153</v>
      </c>
      <c r="T120" s="1">
        <f>'PB Efficiencies'!O25</f>
        <v>0.13482120443586729</v>
      </c>
      <c r="U120" s="1">
        <f>'PB Efficiencies'!P25</f>
        <v>0.13580420807037866</v>
      </c>
      <c r="V120" s="1">
        <f>'PB Efficiencies'!Q25</f>
        <v>0.13678414583828016</v>
      </c>
      <c r="W120" s="1">
        <f>'PB Efficiencies'!R25</f>
        <v>0.13776102730163006</v>
      </c>
      <c r="X120" s="1">
        <f>'PB Efficiencies'!S25</f>
        <v>0.13873486199266391</v>
      </c>
      <c r="Y120" s="1">
        <f>'PB Efficiencies'!T25</f>
        <v>0.13970565941388713</v>
      </c>
      <c r="Z120" s="1">
        <f>'PB Efficiencies'!U25</f>
        <v>0.14067342903816815</v>
      </c>
      <c r="AA120" s="1">
        <f>'PB Efficiencies'!V25</f>
        <v>0.1416381803088308</v>
      </c>
      <c r="AB120" s="1">
        <f>'PB Efficiencies'!W25</f>
        <v>0.14259992263974625</v>
      </c>
      <c r="AC120" s="1">
        <f>'PB Efficiencies'!X25</f>
        <v>0.13760236161659115</v>
      </c>
      <c r="AD120" s="1">
        <f>'PB Efficiencies'!Y25</f>
        <v>0.14290390242366796</v>
      </c>
      <c r="AE120" s="1">
        <f>'PB Efficiencies'!Z25</f>
        <v>0.14291386687121002</v>
      </c>
      <c r="AF120" s="1">
        <f>'PB Efficiencies'!AA25</f>
        <v>0.14538517247666036</v>
      </c>
      <c r="AG120" s="1">
        <f>'PB Efficiencies'!AB25</f>
        <v>0.15355751848509336</v>
      </c>
      <c r="AH120" s="1">
        <f>'PB Efficiencies'!AC25</f>
        <v>0.15351615268155092</v>
      </c>
      <c r="AI120" s="1">
        <f>'PB Efficiencies'!AD25</f>
        <v>0.16539241325515328</v>
      </c>
      <c r="AJ120" s="1">
        <f>'PB Efficiencies'!AE25</f>
        <v>0.17278707540979707</v>
      </c>
      <c r="AK120" s="1">
        <f>'PB Efficiencies'!AF25</f>
        <v>0.17026140273888063</v>
      </c>
      <c r="AL120" s="1">
        <f>'PB Efficiencies'!AG25</f>
        <v>0.16543760997333873</v>
      </c>
      <c r="AM120" s="1">
        <f>'PB Efficiencies'!AH25</f>
        <v>0.17592306304945687</v>
      </c>
      <c r="AN120" s="1">
        <f>'PB Efficiencies'!AI25</f>
        <v>0.1796893403920688</v>
      </c>
      <c r="AO120" s="1">
        <f>'PB Efficiencies'!AJ25</f>
        <v>0.17991716388220688</v>
      </c>
      <c r="AP120" s="1">
        <f>'PB Efficiencies'!AK25</f>
        <v>0.18631622235748591</v>
      </c>
      <c r="AQ120" s="1">
        <f>'PB Efficiencies'!AL25</f>
        <v>0.18688072554442642</v>
      </c>
      <c r="AR120" s="1">
        <f>'PB Efficiencies'!AM25</f>
        <v>0.1929303201516159</v>
      </c>
      <c r="AS120" s="1">
        <f>'PB Efficiencies'!AN25</f>
        <v>0.18813423826924844</v>
      </c>
      <c r="AT120" s="1">
        <f>'PB Efficiencies'!AO25</f>
        <v>0.18756651184190457</v>
      </c>
      <c r="AU120" s="1">
        <f>'PB Efficiencies'!AP25</f>
        <v>0.18388677123808694</v>
      </c>
      <c r="AV120" s="1">
        <f>'PB Efficiencies'!AQ25</f>
        <v>0.18606418009126252</v>
      </c>
      <c r="AW120" s="1">
        <f>'PB Efficiencies'!AR25</f>
        <v>0.18452362281145657</v>
      </c>
    </row>
    <row r="121" spans="1:49">
      <c r="A121" s="1" t="s">
        <v>4</v>
      </c>
      <c r="B121" s="1" t="s">
        <v>23</v>
      </c>
      <c r="C121" s="1" t="s">
        <v>9</v>
      </c>
      <c r="D121" s="1" t="s">
        <v>37</v>
      </c>
      <c r="E121" s="1" t="s">
        <v>335</v>
      </c>
      <c r="F121" s="1" t="s">
        <v>318</v>
      </c>
      <c r="G121" s="1">
        <v>1</v>
      </c>
      <c r="H121" s="1">
        <v>1</v>
      </c>
      <c r="I121" s="1">
        <v>1</v>
      </c>
      <c r="J121" s="1">
        <v>1</v>
      </c>
      <c r="K121" s="1">
        <v>1</v>
      </c>
      <c r="L121" s="1">
        <v>1</v>
      </c>
      <c r="M121" s="1">
        <v>1</v>
      </c>
      <c r="N121" s="1">
        <v>1</v>
      </c>
      <c r="O121" s="1">
        <v>1</v>
      </c>
      <c r="P121" s="1">
        <v>1</v>
      </c>
      <c r="Q121" s="1">
        <v>1</v>
      </c>
      <c r="R121" s="1">
        <v>1</v>
      </c>
      <c r="S121" s="1">
        <v>1</v>
      </c>
      <c r="T121" s="1">
        <v>1</v>
      </c>
      <c r="U121" s="1">
        <v>1</v>
      </c>
      <c r="V121" s="1">
        <v>1</v>
      </c>
      <c r="W121" s="1">
        <v>1</v>
      </c>
      <c r="X121" s="1">
        <v>1</v>
      </c>
      <c r="Y121" s="1">
        <v>1</v>
      </c>
      <c r="Z121" s="1">
        <v>1</v>
      </c>
      <c r="AA121" s="1">
        <v>1</v>
      </c>
      <c r="AB121" s="1">
        <v>1</v>
      </c>
      <c r="AC121" s="1">
        <v>1</v>
      </c>
      <c r="AD121" s="1">
        <v>1</v>
      </c>
      <c r="AE121" s="1">
        <v>1</v>
      </c>
      <c r="AF121" s="1">
        <v>1</v>
      </c>
      <c r="AG121" s="1">
        <v>1</v>
      </c>
      <c r="AH121" s="1">
        <v>1</v>
      </c>
      <c r="AI121" s="1">
        <v>1</v>
      </c>
      <c r="AJ121" s="1">
        <v>1</v>
      </c>
      <c r="AK121" s="1">
        <v>1</v>
      </c>
      <c r="AL121" s="1">
        <v>1</v>
      </c>
      <c r="AM121" s="1">
        <v>1</v>
      </c>
      <c r="AN121" s="1">
        <v>1</v>
      </c>
      <c r="AO121" s="1">
        <v>1</v>
      </c>
      <c r="AP121" s="1">
        <v>1</v>
      </c>
      <c r="AQ121" s="1">
        <v>1</v>
      </c>
      <c r="AR121" s="1">
        <v>1</v>
      </c>
      <c r="AS121" s="1">
        <v>1</v>
      </c>
      <c r="AT121" s="1">
        <v>1</v>
      </c>
      <c r="AU121" s="1">
        <v>1</v>
      </c>
      <c r="AV121" s="1">
        <v>1</v>
      </c>
      <c r="AW121" s="1">
        <v>1</v>
      </c>
    </row>
    <row r="122" spans="1:49">
      <c r="A122" s="2" t="s">
        <v>4</v>
      </c>
      <c r="B122" s="2" t="s">
        <v>25</v>
      </c>
      <c r="C122" s="2" t="s">
        <v>9</v>
      </c>
      <c r="D122" s="2"/>
      <c r="E122" s="2"/>
      <c r="F122" s="2" t="s">
        <v>7</v>
      </c>
      <c r="G122" s="2">
        <v>119</v>
      </c>
      <c r="H122" s="2">
        <v>128</v>
      </c>
      <c r="I122" s="2">
        <v>128</v>
      </c>
      <c r="J122" s="2">
        <v>122</v>
      </c>
      <c r="K122" s="2">
        <v>140</v>
      </c>
      <c r="L122" s="2">
        <v>144</v>
      </c>
      <c r="M122" s="2">
        <v>159</v>
      </c>
      <c r="N122" s="2">
        <v>157</v>
      </c>
      <c r="O122" s="2">
        <v>133</v>
      </c>
      <c r="P122" s="2">
        <v>146</v>
      </c>
      <c r="Q122" s="2">
        <v>186</v>
      </c>
      <c r="R122" s="2">
        <v>167</v>
      </c>
      <c r="S122" s="2">
        <v>114</v>
      </c>
      <c r="T122" s="2">
        <v>127</v>
      </c>
      <c r="U122" s="2">
        <v>162</v>
      </c>
      <c r="V122" s="2">
        <v>170</v>
      </c>
      <c r="W122" s="2">
        <v>173</v>
      </c>
      <c r="X122" s="2">
        <v>172</v>
      </c>
      <c r="Y122" s="2">
        <v>177</v>
      </c>
      <c r="Z122" s="2">
        <v>172</v>
      </c>
      <c r="AA122" s="2">
        <v>162</v>
      </c>
      <c r="AB122" s="2">
        <v>199</v>
      </c>
      <c r="AC122" s="2">
        <v>201</v>
      </c>
      <c r="AD122" s="2">
        <v>237</v>
      </c>
      <c r="AE122" s="2">
        <v>266</v>
      </c>
      <c r="AF122" s="2">
        <v>294</v>
      </c>
      <c r="AG122" s="2">
        <v>304</v>
      </c>
      <c r="AH122" s="2">
        <v>393</v>
      </c>
      <c r="AI122" s="2">
        <v>449</v>
      </c>
      <c r="AJ122" s="2">
        <v>375</v>
      </c>
      <c r="AK122" s="2">
        <v>366</v>
      </c>
      <c r="AL122" s="2">
        <v>465</v>
      </c>
      <c r="AM122" s="2">
        <v>473</v>
      </c>
      <c r="AN122" s="2">
        <v>532</v>
      </c>
      <c r="AO122" s="2">
        <v>551</v>
      </c>
      <c r="AP122" s="2">
        <v>585</v>
      </c>
      <c r="AQ122" s="2">
        <v>599</v>
      </c>
      <c r="AR122" s="2">
        <v>569</v>
      </c>
      <c r="AS122" s="2">
        <v>802</v>
      </c>
      <c r="AT122" s="2">
        <v>796</v>
      </c>
      <c r="AU122" s="2">
        <v>896</v>
      </c>
      <c r="AV122" s="2">
        <v>1041</v>
      </c>
      <c r="AW122" s="2">
        <v>1078</v>
      </c>
    </row>
    <row r="123" spans="1:49">
      <c r="A123" s="2" t="s">
        <v>4</v>
      </c>
      <c r="B123" s="2" t="s">
        <v>25</v>
      </c>
      <c r="C123" s="2" t="s">
        <v>9</v>
      </c>
      <c r="D123" s="2"/>
      <c r="E123" s="2"/>
      <c r="F123" s="2" t="s">
        <v>8</v>
      </c>
      <c r="G123" s="2">
        <v>4.6393762183235897E-2</v>
      </c>
      <c r="H123" s="2">
        <v>4.7041528849687597E-2</v>
      </c>
      <c r="I123" s="2">
        <v>4.42141623488774E-2</v>
      </c>
      <c r="J123" s="2">
        <v>4.1341917993900398E-2</v>
      </c>
      <c r="K123" s="2">
        <v>4.6067785455742E-2</v>
      </c>
      <c r="L123" s="2">
        <v>4.5947670708359901E-2</v>
      </c>
      <c r="M123" s="2">
        <v>4.8787971770481699E-2</v>
      </c>
      <c r="N123" s="2">
        <v>4.8012232415902099E-2</v>
      </c>
      <c r="O123" s="2">
        <v>4.0450121654501202E-2</v>
      </c>
      <c r="P123" s="2">
        <v>4.3259259259259303E-2</v>
      </c>
      <c r="Q123" s="2">
        <v>5.1623646960865903E-2</v>
      </c>
      <c r="R123" s="2">
        <v>4.7605473204104902E-2</v>
      </c>
      <c r="S123" s="2">
        <v>3.6445012787723802E-2</v>
      </c>
      <c r="T123" s="2">
        <v>3.9886934673366799E-2</v>
      </c>
      <c r="U123" s="2">
        <v>4.7120418848167499E-2</v>
      </c>
      <c r="V123" s="2">
        <v>4.6195652173912999E-2</v>
      </c>
      <c r="W123" s="2">
        <v>4.4935064935064897E-2</v>
      </c>
      <c r="X123" s="2">
        <v>4.31293881644935E-2</v>
      </c>
      <c r="Y123" s="2">
        <v>4.2334369767998099E-2</v>
      </c>
      <c r="Z123" s="2">
        <v>4.0527803958529701E-2</v>
      </c>
      <c r="AA123" s="2">
        <v>3.7727061015370301E-2</v>
      </c>
      <c r="AB123" s="2">
        <v>4.3611658996274401E-2</v>
      </c>
      <c r="AC123" s="2">
        <v>4.2738677439932003E-2</v>
      </c>
      <c r="AD123" s="2">
        <v>4.8795552810376799E-2</v>
      </c>
      <c r="AE123" s="2">
        <v>5.17610430044756E-2</v>
      </c>
      <c r="AF123" s="2">
        <v>5.4606240713224397E-2</v>
      </c>
      <c r="AG123" s="2">
        <v>5.5343164026943399E-2</v>
      </c>
      <c r="AH123" s="2">
        <v>6.9619131975199297E-2</v>
      </c>
      <c r="AI123" s="2">
        <v>7.4659128699700705E-2</v>
      </c>
      <c r="AJ123" s="2">
        <v>7.0422535211267595E-2</v>
      </c>
      <c r="AK123" s="2">
        <v>7.0547417116422498E-2</v>
      </c>
      <c r="AL123" s="2">
        <v>9.2170465807730403E-2</v>
      </c>
      <c r="AM123" s="2">
        <v>0.100169419737399</v>
      </c>
      <c r="AN123" s="2">
        <v>0.111343658434491</v>
      </c>
      <c r="AO123" s="2">
        <v>0.11755920631534</v>
      </c>
      <c r="AP123" s="2">
        <v>0.123678646934461</v>
      </c>
      <c r="AQ123" s="2">
        <v>0.12706830717013201</v>
      </c>
      <c r="AR123" s="2">
        <v>0.12006752479426</v>
      </c>
      <c r="AS123" s="2">
        <v>0.15180768502744699</v>
      </c>
      <c r="AT123" s="2">
        <v>0.15092908608267</v>
      </c>
      <c r="AU123" s="2">
        <v>0.15738626383277701</v>
      </c>
      <c r="AV123" s="2">
        <v>0.16704107830552001</v>
      </c>
      <c r="AW123" s="2">
        <v>0.165999384046812</v>
      </c>
    </row>
    <row r="124" spans="1:49">
      <c r="A124" s="1" t="s">
        <v>4</v>
      </c>
      <c r="B124" s="1" t="s">
        <v>25</v>
      </c>
      <c r="C124" s="1" t="s">
        <v>9</v>
      </c>
      <c r="D124" s="1" t="s">
        <v>29</v>
      </c>
      <c r="E124" s="1" t="s">
        <v>336</v>
      </c>
      <c r="F124" s="1" t="s">
        <v>51</v>
      </c>
      <c r="G124" s="1">
        <v>1</v>
      </c>
      <c r="H124" s="1">
        <v>1</v>
      </c>
      <c r="I124" s="1">
        <v>1</v>
      </c>
      <c r="J124" s="1">
        <v>1</v>
      </c>
      <c r="K124" s="1">
        <v>1</v>
      </c>
      <c r="L124" s="1">
        <v>1</v>
      </c>
      <c r="M124" s="1">
        <v>1</v>
      </c>
      <c r="N124" s="1">
        <v>1</v>
      </c>
      <c r="O124" s="1">
        <v>1</v>
      </c>
      <c r="P124" s="1">
        <v>1</v>
      </c>
      <c r="Q124" s="1">
        <v>1</v>
      </c>
      <c r="R124" s="1">
        <v>1</v>
      </c>
      <c r="S124" s="1">
        <v>1</v>
      </c>
      <c r="T124" s="1">
        <v>1</v>
      </c>
      <c r="U124" s="1">
        <v>1</v>
      </c>
      <c r="V124" s="1">
        <v>1</v>
      </c>
      <c r="W124" s="1">
        <v>1</v>
      </c>
      <c r="X124" s="1">
        <v>1</v>
      </c>
      <c r="Y124" s="1">
        <v>1</v>
      </c>
      <c r="Z124" s="1">
        <v>1</v>
      </c>
      <c r="AA124" s="1">
        <v>1</v>
      </c>
      <c r="AB124" s="1">
        <v>1</v>
      </c>
      <c r="AC124" s="1">
        <v>1</v>
      </c>
      <c r="AD124" s="1">
        <v>1</v>
      </c>
      <c r="AE124" s="1">
        <v>1</v>
      </c>
      <c r="AF124" s="1">
        <v>1</v>
      </c>
      <c r="AG124" s="1">
        <v>1</v>
      </c>
      <c r="AH124" s="1">
        <v>1</v>
      </c>
      <c r="AI124" s="1">
        <v>1</v>
      </c>
      <c r="AJ124" s="1">
        <v>1</v>
      </c>
      <c r="AK124" s="1">
        <v>1</v>
      </c>
      <c r="AL124" s="1">
        <v>1</v>
      </c>
      <c r="AM124" s="1">
        <v>1</v>
      </c>
      <c r="AN124" s="1">
        <v>1</v>
      </c>
      <c r="AO124" s="1">
        <v>1</v>
      </c>
      <c r="AP124" s="1">
        <v>1</v>
      </c>
      <c r="AQ124" s="1">
        <v>1</v>
      </c>
      <c r="AR124" s="1">
        <v>1</v>
      </c>
      <c r="AS124" s="1">
        <v>1</v>
      </c>
      <c r="AT124" s="1">
        <v>1</v>
      </c>
      <c r="AU124" s="1">
        <v>1</v>
      </c>
      <c r="AV124" s="1">
        <v>1</v>
      </c>
      <c r="AW124" s="1">
        <v>1</v>
      </c>
    </row>
    <row r="125" spans="1:49">
      <c r="A125" s="1" t="s">
        <v>4</v>
      </c>
      <c r="B125" s="1" t="s">
        <v>25</v>
      </c>
      <c r="C125" s="1" t="s">
        <v>9</v>
      </c>
      <c r="D125" s="1" t="s">
        <v>29</v>
      </c>
      <c r="E125" s="1" t="s">
        <v>336</v>
      </c>
      <c r="F125" s="1" t="s">
        <v>256</v>
      </c>
      <c r="G125" s="1">
        <f>'PB Efficiencies'!B24</f>
        <v>0.1085435620829738</v>
      </c>
      <c r="H125" s="1">
        <f>'PB Efficiencies'!C24</f>
        <v>0.1085435620829738</v>
      </c>
      <c r="I125" s="1">
        <f>'PB Efficiencies'!D24</f>
        <v>0.1085435620829738</v>
      </c>
      <c r="J125" s="1">
        <f>'PB Efficiencies'!E24</f>
        <v>0.1085435620829738</v>
      </c>
      <c r="K125" s="1">
        <f>'PB Efficiencies'!F24</f>
        <v>0.1085435620829738</v>
      </c>
      <c r="L125" s="1">
        <f>'PB Efficiencies'!G24</f>
        <v>0.1085435620829738</v>
      </c>
      <c r="M125" s="1">
        <f>'PB Efficiencies'!H24</f>
        <v>0.1085435620829738</v>
      </c>
      <c r="N125" s="1">
        <f>'PB Efficiencies'!I24</f>
        <v>0.1085435620829738</v>
      </c>
      <c r="O125" s="1">
        <f>'PB Efficiencies'!J24</f>
        <v>0.1085435620829738</v>
      </c>
      <c r="P125" s="1">
        <f>'PB Efficiencies'!K24</f>
        <v>0.1093401715862576</v>
      </c>
      <c r="Q125" s="1">
        <f>'PB Efficiencies'!L24</f>
        <v>0.10996443693973687</v>
      </c>
      <c r="R125" s="1">
        <f>'PB Efficiencies'!M24</f>
        <v>0.11209958934107506</v>
      </c>
      <c r="S125" s="1">
        <f>'PB Efficiencies'!N24</f>
        <v>0.10827456606454523</v>
      </c>
      <c r="T125" s="1">
        <f>'PB Efficiencies'!O24</f>
        <v>0.10865546017888697</v>
      </c>
      <c r="U125" s="1">
        <f>'PB Efficiencies'!P24</f>
        <v>0.10975080440812614</v>
      </c>
      <c r="V125" s="1">
        <f>'PB Efficiencies'!Q24</f>
        <v>0.11044323583971305</v>
      </c>
      <c r="W125" s="1">
        <f>'PB Efficiencies'!R24</f>
        <v>0.10767780682081135</v>
      </c>
      <c r="X125" s="1">
        <f>'PB Efficiencies'!S24</f>
        <v>0.10826913693079626</v>
      </c>
      <c r="Y125" s="1">
        <f>'PB Efficiencies'!T24</f>
        <v>0.10576233109604964</v>
      </c>
      <c r="Z125" s="1">
        <f>'PB Efficiencies'!U24</f>
        <v>0.11164745388515263</v>
      </c>
      <c r="AA125" s="1">
        <f>'PB Efficiencies'!V24</f>
        <v>0.11607525294869751</v>
      </c>
      <c r="AB125" s="1">
        <f>'PB Efficiencies'!W24</f>
        <v>0.11202102080744171</v>
      </c>
      <c r="AC125" s="1">
        <f>'PB Efficiencies'!X24</f>
        <v>0.10661989284241737</v>
      </c>
      <c r="AD125" s="1">
        <f>'PB Efficiencies'!Y24</f>
        <v>0.10277215291248951</v>
      </c>
      <c r="AE125" s="1">
        <f>'PB Efficiencies'!Z24</f>
        <v>9.9134570354654075E-2</v>
      </c>
      <c r="AF125" s="1">
        <f>'PB Efficiencies'!AA24</f>
        <v>9.2785376137500417E-2</v>
      </c>
      <c r="AG125" s="1">
        <f>'PB Efficiencies'!AB24</f>
        <v>9.9406568977659551E-2</v>
      </c>
      <c r="AH125" s="1">
        <f>'PB Efficiencies'!AC24</f>
        <v>0.10119243134335397</v>
      </c>
      <c r="AI125" s="1">
        <f>'PB Efficiencies'!AD24</f>
        <v>0.1090705513332806</v>
      </c>
      <c r="AJ125" s="1">
        <f>'PB Efficiencies'!AE24</f>
        <v>0.11657604133915946</v>
      </c>
      <c r="AK125" s="1">
        <f>'PB Efficiencies'!AF24</f>
        <v>0.12479355815527031</v>
      </c>
      <c r="AL125" s="1">
        <f>'PB Efficiencies'!AG24</f>
        <v>0.12762834178072338</v>
      </c>
      <c r="AM125" s="1">
        <f>'PB Efficiencies'!AH24</f>
        <v>0.13378773707197</v>
      </c>
      <c r="AN125" s="1">
        <f>'PB Efficiencies'!AI24</f>
        <v>0.14096482469106925</v>
      </c>
      <c r="AO125" s="1">
        <f>'PB Efficiencies'!AJ24</f>
        <v>0.15214860754976686</v>
      </c>
      <c r="AP125" s="1">
        <f>'PB Efficiencies'!AK24</f>
        <v>0.15478349814427433</v>
      </c>
      <c r="AQ125" s="1">
        <f>'PB Efficiencies'!AL24</f>
        <v>0.15971476966184628</v>
      </c>
      <c r="AR125" s="1">
        <f>'PB Efficiencies'!AM24</f>
        <v>0.16643413882727567</v>
      </c>
      <c r="AS125" s="1">
        <f>'PB Efficiencies'!AN24</f>
        <v>0.17304436052741839</v>
      </c>
      <c r="AT125" s="1">
        <f>'PB Efficiencies'!AO24</f>
        <v>0.17703330023878641</v>
      </c>
      <c r="AU125" s="1">
        <f>'PB Efficiencies'!AP24</f>
        <v>0.18118247087035577</v>
      </c>
      <c r="AV125" s="1">
        <f>'PB Efficiencies'!AQ24</f>
        <v>0.18353171539685156</v>
      </c>
      <c r="AW125" s="1">
        <f>'PB Efficiencies'!AR24</f>
        <v>0.18733352250341548</v>
      </c>
    </row>
    <row r="126" spans="1:49">
      <c r="A126" s="1" t="s">
        <v>4</v>
      </c>
      <c r="B126" s="1" t="s">
        <v>25</v>
      </c>
      <c r="C126" s="1" t="s">
        <v>9</v>
      </c>
      <c r="D126" s="1" t="s">
        <v>29</v>
      </c>
      <c r="E126" s="1" t="s">
        <v>336</v>
      </c>
      <c r="F126" s="1" t="s">
        <v>318</v>
      </c>
      <c r="G126" s="1">
        <v>1</v>
      </c>
      <c r="H126" s="1">
        <v>1</v>
      </c>
      <c r="I126" s="1">
        <v>1</v>
      </c>
      <c r="J126" s="1">
        <v>1</v>
      </c>
      <c r="K126" s="1">
        <v>1</v>
      </c>
      <c r="L126" s="1">
        <v>1</v>
      </c>
      <c r="M126" s="1">
        <v>1</v>
      </c>
      <c r="N126" s="1">
        <v>1</v>
      </c>
      <c r="O126" s="1">
        <v>1</v>
      </c>
      <c r="P126" s="1">
        <v>1</v>
      </c>
      <c r="Q126" s="1">
        <v>1</v>
      </c>
      <c r="R126" s="1">
        <v>1</v>
      </c>
      <c r="S126" s="1">
        <v>1</v>
      </c>
      <c r="T126" s="1">
        <v>1</v>
      </c>
      <c r="U126" s="1">
        <v>1</v>
      </c>
      <c r="V126" s="1">
        <v>1</v>
      </c>
      <c r="W126" s="1">
        <v>1</v>
      </c>
      <c r="X126" s="1">
        <v>1</v>
      </c>
      <c r="Y126" s="1">
        <v>1</v>
      </c>
      <c r="Z126" s="1">
        <v>1</v>
      </c>
      <c r="AA126" s="1">
        <v>1</v>
      </c>
      <c r="AB126" s="1">
        <v>1</v>
      </c>
      <c r="AC126" s="1">
        <v>1</v>
      </c>
      <c r="AD126" s="1">
        <v>1</v>
      </c>
      <c r="AE126" s="1">
        <v>1</v>
      </c>
      <c r="AF126" s="1">
        <v>1</v>
      </c>
      <c r="AG126" s="1">
        <v>1</v>
      </c>
      <c r="AH126" s="1">
        <v>1</v>
      </c>
      <c r="AI126" s="1">
        <v>1</v>
      </c>
      <c r="AJ126" s="1">
        <v>1</v>
      </c>
      <c r="AK126" s="1">
        <v>1</v>
      </c>
      <c r="AL126" s="1">
        <v>1</v>
      </c>
      <c r="AM126" s="1">
        <v>1</v>
      </c>
      <c r="AN126" s="1">
        <v>1</v>
      </c>
      <c r="AO126" s="1">
        <v>1</v>
      </c>
      <c r="AP126" s="1">
        <v>1</v>
      </c>
      <c r="AQ126" s="1">
        <v>1</v>
      </c>
      <c r="AR126" s="1">
        <v>1</v>
      </c>
      <c r="AS126" s="1">
        <v>1</v>
      </c>
      <c r="AT126" s="1">
        <v>1</v>
      </c>
      <c r="AU126" s="1">
        <v>1</v>
      </c>
      <c r="AV126" s="1">
        <v>1</v>
      </c>
      <c r="AW126" s="1">
        <v>1</v>
      </c>
    </row>
    <row r="127" spans="1:49">
      <c r="A127" s="2" t="s">
        <v>4</v>
      </c>
      <c r="B127" s="2" t="s">
        <v>25</v>
      </c>
      <c r="C127" s="2" t="s">
        <v>17</v>
      </c>
      <c r="D127" s="2"/>
      <c r="E127" s="2"/>
      <c r="F127" s="2" t="s">
        <v>7</v>
      </c>
      <c r="G127" s="2">
        <v>202</v>
      </c>
      <c r="H127" s="2">
        <v>193</v>
      </c>
      <c r="I127" s="2">
        <v>213</v>
      </c>
      <c r="J127" s="2">
        <v>238</v>
      </c>
      <c r="K127" s="2">
        <v>249</v>
      </c>
      <c r="L127" s="2">
        <v>261</v>
      </c>
      <c r="M127" s="2">
        <v>271</v>
      </c>
      <c r="N127" s="2">
        <v>275</v>
      </c>
      <c r="O127" s="2">
        <v>231</v>
      </c>
      <c r="P127" s="2">
        <v>256</v>
      </c>
      <c r="Q127" s="2">
        <v>281</v>
      </c>
      <c r="R127" s="2">
        <v>259</v>
      </c>
      <c r="S127" s="2">
        <v>204</v>
      </c>
      <c r="T127" s="2">
        <v>184</v>
      </c>
      <c r="U127" s="2">
        <v>236</v>
      </c>
      <c r="V127" s="2">
        <v>258</v>
      </c>
      <c r="W127" s="2">
        <v>263</v>
      </c>
      <c r="X127" s="2">
        <v>289</v>
      </c>
      <c r="Y127" s="2">
        <v>347</v>
      </c>
      <c r="Z127" s="2">
        <v>345</v>
      </c>
      <c r="AA127" s="2">
        <v>317</v>
      </c>
      <c r="AB127" s="2">
        <v>372</v>
      </c>
      <c r="AC127" s="2">
        <v>375</v>
      </c>
      <c r="AD127" s="2">
        <v>356</v>
      </c>
      <c r="AE127" s="2">
        <v>379</v>
      </c>
      <c r="AF127" s="2">
        <v>409</v>
      </c>
      <c r="AG127" s="2">
        <v>429</v>
      </c>
      <c r="AH127" s="2">
        <v>475</v>
      </c>
      <c r="AI127" s="2">
        <v>515</v>
      </c>
      <c r="AJ127" s="2">
        <v>549</v>
      </c>
      <c r="AK127" s="2">
        <v>561</v>
      </c>
      <c r="AL127" s="2">
        <v>597</v>
      </c>
      <c r="AM127" s="2">
        <v>503</v>
      </c>
      <c r="AN127" s="2">
        <v>602</v>
      </c>
      <c r="AO127" s="2">
        <v>563</v>
      </c>
      <c r="AP127" s="2">
        <v>536</v>
      </c>
      <c r="AQ127" s="2">
        <v>585</v>
      </c>
      <c r="AR127" s="2">
        <v>586</v>
      </c>
      <c r="AS127" s="2">
        <v>750</v>
      </c>
      <c r="AT127" s="2">
        <v>790</v>
      </c>
      <c r="AU127" s="2">
        <v>864</v>
      </c>
      <c r="AV127" s="2">
        <v>1063</v>
      </c>
      <c r="AW127" s="2">
        <v>1157</v>
      </c>
    </row>
    <row r="128" spans="1:49">
      <c r="A128" s="2" t="s">
        <v>4</v>
      </c>
      <c r="B128" s="2" t="s">
        <v>25</v>
      </c>
      <c r="C128" s="2" t="s">
        <v>17</v>
      </c>
      <c r="D128" s="2"/>
      <c r="E128" s="2"/>
      <c r="F128" s="2" t="s">
        <v>8</v>
      </c>
      <c r="G128" s="2">
        <v>7.8752436647173504E-2</v>
      </c>
      <c r="H128" s="2">
        <v>7.0929805218669595E-2</v>
      </c>
      <c r="I128" s="2">
        <v>7.3575129533678799E-2</v>
      </c>
      <c r="J128" s="2">
        <v>8.0650626906133505E-2</v>
      </c>
      <c r="K128" s="2">
        <v>8.1934846989141205E-2</v>
      </c>
      <c r="L128" s="2">
        <v>8.3280153158902401E-2</v>
      </c>
      <c r="M128" s="2">
        <v>8.3154341822645E-2</v>
      </c>
      <c r="N128" s="2">
        <v>8.4097859327217098E-2</v>
      </c>
      <c r="O128" s="2">
        <v>7.02554744525547E-2</v>
      </c>
      <c r="P128" s="2">
        <v>7.5851851851851906E-2</v>
      </c>
      <c r="Q128" s="2">
        <v>7.7990563419372702E-2</v>
      </c>
      <c r="R128" s="2">
        <v>7.3831242873432207E-2</v>
      </c>
      <c r="S128" s="2">
        <v>6.5217391304347797E-2</v>
      </c>
      <c r="T128" s="2">
        <v>5.7788944723618098E-2</v>
      </c>
      <c r="U128" s="2">
        <v>6.8644560791157605E-2</v>
      </c>
      <c r="V128" s="2">
        <v>7.0108695652173897E-2</v>
      </c>
      <c r="W128" s="2">
        <v>6.8311688311688296E-2</v>
      </c>
      <c r="X128" s="2">
        <v>7.2467402206619902E-2</v>
      </c>
      <c r="Y128" s="2">
        <v>8.2994498923702503E-2</v>
      </c>
      <c r="Z128" s="2">
        <v>8.1291234684260097E-2</v>
      </c>
      <c r="AA128" s="2">
        <v>7.3823940381928299E-2</v>
      </c>
      <c r="AB128" s="2">
        <v>8.1525312294543101E-2</v>
      </c>
      <c r="AC128" s="2">
        <v>7.9736338507335705E-2</v>
      </c>
      <c r="AD128" s="2">
        <v>7.3296273419806504E-2</v>
      </c>
      <c r="AE128" s="2">
        <v>7.3749756762015894E-2</v>
      </c>
      <c r="AF128" s="2">
        <v>7.5965824665676099E-2</v>
      </c>
      <c r="AG128" s="2">
        <v>7.8099399235390499E-2</v>
      </c>
      <c r="AH128" s="2">
        <v>8.4145261293179799E-2</v>
      </c>
      <c r="AI128" s="2">
        <v>8.5633521782507493E-2</v>
      </c>
      <c r="AJ128" s="2">
        <v>0.103098591549296</v>
      </c>
      <c r="AK128" s="2">
        <v>0.108134155744025</v>
      </c>
      <c r="AL128" s="2">
        <v>0.11833498513379601</v>
      </c>
      <c r="AM128" s="2">
        <v>0.106522659889877</v>
      </c>
      <c r="AN128" s="2">
        <v>0.125994139807451</v>
      </c>
      <c r="AO128" s="2">
        <v>0.120119479411137</v>
      </c>
      <c r="AP128" s="2">
        <v>0.113319238900634</v>
      </c>
      <c r="AQ128" s="2">
        <v>0.12409843020789101</v>
      </c>
      <c r="AR128" s="2">
        <v>0.123654779489344</v>
      </c>
      <c r="AS128" s="2">
        <v>0.141964792731403</v>
      </c>
      <c r="AT128" s="2">
        <v>0.14979142965491099</v>
      </c>
      <c r="AU128" s="2">
        <v>0.15176532583874899</v>
      </c>
      <c r="AV128" s="2">
        <v>0.17057124518613601</v>
      </c>
      <c r="AW128" s="2">
        <v>0.17816445950107801</v>
      </c>
    </row>
    <row r="129" spans="1:49">
      <c r="A129" s="1" t="s">
        <v>4</v>
      </c>
      <c r="B129" s="1" t="s">
        <v>25</v>
      </c>
      <c r="C129" s="1" t="s">
        <v>17</v>
      </c>
      <c r="D129" s="1" t="s">
        <v>28</v>
      </c>
      <c r="E129" s="1" t="s">
        <v>337</v>
      </c>
      <c r="F129" s="1" t="s">
        <v>51</v>
      </c>
      <c r="G129" s="1">
        <v>1</v>
      </c>
      <c r="H129" s="1">
        <v>1</v>
      </c>
      <c r="I129" s="1">
        <v>1</v>
      </c>
      <c r="J129" s="1">
        <v>1</v>
      </c>
      <c r="K129" s="1">
        <v>1</v>
      </c>
      <c r="L129" s="1">
        <v>1</v>
      </c>
      <c r="M129" s="1">
        <v>1</v>
      </c>
      <c r="N129" s="1">
        <v>1</v>
      </c>
      <c r="O129" s="1">
        <v>1</v>
      </c>
      <c r="P129" s="1">
        <v>1</v>
      </c>
      <c r="Q129" s="1">
        <v>1</v>
      </c>
      <c r="R129" s="1">
        <v>1</v>
      </c>
      <c r="S129" s="1">
        <v>1</v>
      </c>
      <c r="T129" s="1">
        <v>1</v>
      </c>
      <c r="U129" s="1">
        <v>1</v>
      </c>
      <c r="V129" s="1">
        <v>1</v>
      </c>
      <c r="W129" s="1">
        <v>1</v>
      </c>
      <c r="X129" s="1">
        <v>1</v>
      </c>
      <c r="Y129" s="1">
        <v>1</v>
      </c>
      <c r="Z129" s="1">
        <v>1</v>
      </c>
      <c r="AA129" s="1">
        <v>1</v>
      </c>
      <c r="AB129" s="1">
        <v>1</v>
      </c>
      <c r="AC129" s="1">
        <v>1</v>
      </c>
      <c r="AD129" s="1">
        <v>1</v>
      </c>
      <c r="AE129" s="1">
        <v>1</v>
      </c>
      <c r="AF129" s="1">
        <v>1</v>
      </c>
      <c r="AG129" s="1">
        <v>1</v>
      </c>
      <c r="AH129" s="1">
        <v>1</v>
      </c>
      <c r="AI129" s="1">
        <v>1</v>
      </c>
      <c r="AJ129" s="1">
        <v>1</v>
      </c>
      <c r="AK129" s="1">
        <v>1</v>
      </c>
      <c r="AL129" s="1">
        <v>1</v>
      </c>
      <c r="AM129" s="1">
        <v>1</v>
      </c>
      <c r="AN129" s="1">
        <v>1</v>
      </c>
      <c r="AO129" s="1">
        <v>1</v>
      </c>
      <c r="AP129" s="1">
        <v>1</v>
      </c>
      <c r="AQ129" s="1">
        <v>1</v>
      </c>
      <c r="AR129" s="1">
        <v>1</v>
      </c>
      <c r="AS129" s="1">
        <v>1</v>
      </c>
      <c r="AT129" s="1">
        <v>1</v>
      </c>
      <c r="AU129" s="1">
        <v>1</v>
      </c>
      <c r="AV129" s="1">
        <v>1</v>
      </c>
      <c r="AW129" s="1">
        <v>1</v>
      </c>
    </row>
    <row r="130" spans="1:49">
      <c r="A130" s="1" t="s">
        <v>4</v>
      </c>
      <c r="B130" s="1" t="s">
        <v>25</v>
      </c>
      <c r="C130" s="1" t="s">
        <v>17</v>
      </c>
      <c r="D130" s="1" t="s">
        <v>28</v>
      </c>
      <c r="E130" s="1" t="s">
        <v>337</v>
      </c>
      <c r="F130" s="1" t="s">
        <v>256</v>
      </c>
      <c r="G130" s="1">
        <f>'PB Efficiencies'!B29</f>
        <v>0.15741883737774912</v>
      </c>
      <c r="H130" s="1">
        <f>'PB Efficiencies'!C29</f>
        <v>0.15741883737774912</v>
      </c>
      <c r="I130" s="1">
        <f>'PB Efficiencies'!D29</f>
        <v>0.15741883737774912</v>
      </c>
      <c r="J130" s="1">
        <f>'PB Efficiencies'!E29</f>
        <v>0.15741883737774912</v>
      </c>
      <c r="K130" s="1">
        <f>'PB Efficiencies'!F29</f>
        <v>0.15741883737774912</v>
      </c>
      <c r="L130" s="1">
        <f>'PB Efficiencies'!G29</f>
        <v>0.15741883737774912</v>
      </c>
      <c r="M130" s="1">
        <f>'PB Efficiencies'!H29</f>
        <v>0.15741883737774912</v>
      </c>
      <c r="N130" s="1">
        <f>'PB Efficiencies'!I29</f>
        <v>0.15741883737774912</v>
      </c>
      <c r="O130" s="1">
        <f>'PB Efficiencies'!J29</f>
        <v>0.15741883737774917</v>
      </c>
      <c r="P130" s="1">
        <f>'PB Efficiencies'!K29</f>
        <v>0.15735758162184615</v>
      </c>
      <c r="Q130" s="1">
        <f>'PB Efficiencies'!L29</f>
        <v>0.15840678584153894</v>
      </c>
      <c r="R130" s="1">
        <f>'PB Efficiencies'!M29</f>
        <v>0.15737827827196327</v>
      </c>
      <c r="S130" s="1">
        <f>'PB Efficiencies'!N29</f>
        <v>0.15617421817007837</v>
      </c>
      <c r="T130" s="1">
        <f>'PB Efficiencies'!O29</f>
        <v>0.15715183344996386</v>
      </c>
      <c r="U130" s="1">
        <f>'PB Efficiencies'!P29</f>
        <v>0.16097607717920812</v>
      </c>
      <c r="V130" s="1">
        <f>'PB Efficiencies'!Q29</f>
        <v>0.16150963718980893</v>
      </c>
      <c r="W130" s="1">
        <f>'PB Efficiencies'!R29</f>
        <v>0.16042515491939435</v>
      </c>
      <c r="X130" s="1">
        <f>'PB Efficiencies'!S29</f>
        <v>0.15835439459505535</v>
      </c>
      <c r="Y130" s="1">
        <f>'PB Efficiencies'!T29</f>
        <v>0.15594912058220217</v>
      </c>
      <c r="Z130" s="1">
        <f>'PB Efficiencies'!U29</f>
        <v>0.16062110653099895</v>
      </c>
      <c r="AA130" s="1">
        <f>'PB Efficiencies'!V29</f>
        <v>0.16580510509432553</v>
      </c>
      <c r="AB130" s="1">
        <f>'PB Efficiencies'!W29</f>
        <v>0.16615810255195307</v>
      </c>
      <c r="AC130" s="1">
        <f>'PB Efficiencies'!X29</f>
        <v>0.16565845175446114</v>
      </c>
      <c r="AD130" s="1">
        <f>'PB Efficiencies'!Y29</f>
        <v>0.16777843868134606</v>
      </c>
      <c r="AE130" s="1">
        <f>'PB Efficiencies'!Z29</f>
        <v>0.16959822877125963</v>
      </c>
      <c r="AF130" s="1">
        <f>'PB Efficiencies'!AA29</f>
        <v>0.16962421433971916</v>
      </c>
      <c r="AG130" s="1">
        <f>'PB Efficiencies'!AB29</f>
        <v>0.17355990819049624</v>
      </c>
      <c r="AH130" s="1">
        <f>'PB Efficiencies'!AC29</f>
        <v>0.17544862274739703</v>
      </c>
      <c r="AI130" s="1">
        <f>'PB Efficiencies'!AD29</f>
        <v>0.18020170633467919</v>
      </c>
      <c r="AJ130" s="1">
        <f>'PB Efficiencies'!AE29</f>
        <v>0.17707120273663876</v>
      </c>
      <c r="AK130" s="1">
        <f>'PB Efficiencies'!AF29</f>
        <v>0.17694651765520963</v>
      </c>
      <c r="AL130" s="1">
        <f>'PB Efficiencies'!AG29</f>
        <v>0.17539156460745692</v>
      </c>
      <c r="AM130" s="1">
        <f>'PB Efficiencies'!AH29</f>
        <v>0.17369679907348476</v>
      </c>
      <c r="AN130" s="1">
        <f>'PB Efficiencies'!AI29</f>
        <v>0.17710990013076772</v>
      </c>
      <c r="AO130" s="1">
        <f>'PB Efficiencies'!AJ29</f>
        <v>0.18000095757786574</v>
      </c>
      <c r="AP130" s="1">
        <f>'PB Efficiencies'!AK29</f>
        <v>0.17808272470232794</v>
      </c>
      <c r="AQ130" s="1">
        <f>'PB Efficiencies'!AL29</f>
        <v>0.17886004798999078</v>
      </c>
      <c r="AR130" s="1">
        <f>'PB Efficiencies'!AM29</f>
        <v>0.18110421512940822</v>
      </c>
      <c r="AS130" s="1">
        <f>'PB Efficiencies'!AN29</f>
        <v>0.18072737677626996</v>
      </c>
      <c r="AT130" s="1">
        <f>'PB Efficiencies'!AO29</f>
        <v>0.18042181189659984</v>
      </c>
      <c r="AU130" s="1">
        <f>'PB Efficiencies'!AP29</f>
        <v>0.18224509128598018</v>
      </c>
      <c r="AV130" s="1">
        <f>'PB Efficiencies'!AQ29</f>
        <v>0.18290219958953852</v>
      </c>
      <c r="AW130" s="1">
        <f>'PB Efficiencies'!AR29</f>
        <v>0.18435275980947885</v>
      </c>
    </row>
    <row r="131" spans="1:49">
      <c r="A131" s="1" t="s">
        <v>4</v>
      </c>
      <c r="B131" s="1" t="s">
        <v>25</v>
      </c>
      <c r="C131" s="1" t="s">
        <v>17</v>
      </c>
      <c r="D131" s="1" t="s">
        <v>28</v>
      </c>
      <c r="E131" s="1" t="s">
        <v>337</v>
      </c>
      <c r="F131" s="1" t="s">
        <v>318</v>
      </c>
      <c r="G131" s="1">
        <v>1</v>
      </c>
      <c r="H131" s="1">
        <v>1</v>
      </c>
      <c r="I131" s="1">
        <v>1</v>
      </c>
      <c r="J131" s="1">
        <v>1</v>
      </c>
      <c r="K131" s="1">
        <v>1</v>
      </c>
      <c r="L131" s="1">
        <v>1</v>
      </c>
      <c r="M131" s="1">
        <v>1</v>
      </c>
      <c r="N131" s="1">
        <v>1</v>
      </c>
      <c r="O131" s="1">
        <v>1</v>
      </c>
      <c r="P131" s="1">
        <v>1</v>
      </c>
      <c r="Q131" s="1">
        <v>1</v>
      </c>
      <c r="R131" s="1">
        <v>1</v>
      </c>
      <c r="S131" s="1">
        <v>1</v>
      </c>
      <c r="T131" s="1">
        <v>1</v>
      </c>
      <c r="U131" s="1">
        <v>1</v>
      </c>
      <c r="V131" s="1">
        <v>1</v>
      </c>
      <c r="W131" s="1">
        <v>1</v>
      </c>
      <c r="X131" s="1">
        <v>1</v>
      </c>
      <c r="Y131" s="1">
        <v>1</v>
      </c>
      <c r="Z131" s="1">
        <v>1</v>
      </c>
      <c r="AA131" s="1">
        <v>1</v>
      </c>
      <c r="AB131" s="1">
        <v>1</v>
      </c>
      <c r="AC131" s="1">
        <v>1</v>
      </c>
      <c r="AD131" s="1">
        <v>1</v>
      </c>
      <c r="AE131" s="1">
        <v>1</v>
      </c>
      <c r="AF131" s="1">
        <v>1</v>
      </c>
      <c r="AG131" s="1">
        <v>1</v>
      </c>
      <c r="AH131" s="1">
        <v>1</v>
      </c>
      <c r="AI131" s="1">
        <v>1</v>
      </c>
      <c r="AJ131" s="1">
        <v>1</v>
      </c>
      <c r="AK131" s="1">
        <v>1</v>
      </c>
      <c r="AL131" s="1">
        <v>1</v>
      </c>
      <c r="AM131" s="1">
        <v>1</v>
      </c>
      <c r="AN131" s="1">
        <v>1</v>
      </c>
      <c r="AO131" s="1">
        <v>1</v>
      </c>
      <c r="AP131" s="1">
        <v>1</v>
      </c>
      <c r="AQ131" s="1">
        <v>1</v>
      </c>
      <c r="AR131" s="1">
        <v>1</v>
      </c>
      <c r="AS131" s="1">
        <v>1</v>
      </c>
      <c r="AT131" s="1">
        <v>1</v>
      </c>
      <c r="AU131" s="1">
        <v>1</v>
      </c>
      <c r="AV131" s="1">
        <v>1</v>
      </c>
      <c r="AW131" s="1">
        <v>1</v>
      </c>
    </row>
    <row r="132" spans="1:49">
      <c r="A132" s="2" t="s">
        <v>4</v>
      </c>
      <c r="B132" s="2" t="s">
        <v>11</v>
      </c>
      <c r="C132" s="2" t="s">
        <v>12</v>
      </c>
      <c r="D132" s="2"/>
      <c r="E132" s="2"/>
      <c r="F132" s="2" t="s">
        <v>7</v>
      </c>
      <c r="G132" s="2"/>
      <c r="H132" s="2"/>
      <c r="I132" s="2"/>
      <c r="J132" s="2"/>
      <c r="K132" s="2"/>
      <c r="L132" s="2"/>
      <c r="M132" s="2"/>
      <c r="N132" s="2"/>
      <c r="O132" s="2"/>
      <c r="P132" s="2"/>
      <c r="Q132" s="2"/>
      <c r="R132" s="2"/>
      <c r="S132" s="2"/>
      <c r="T132" s="2"/>
      <c r="U132" s="2"/>
      <c r="V132" s="2"/>
      <c r="W132" s="2"/>
      <c r="X132" s="2"/>
      <c r="Y132" s="2"/>
      <c r="Z132" s="2"/>
      <c r="AA132" s="2"/>
      <c r="AB132" s="2"/>
      <c r="AC132" s="2"/>
      <c r="AD132" s="2"/>
      <c r="AE132" s="2"/>
      <c r="AF132" s="2"/>
      <c r="AG132" s="2"/>
      <c r="AH132" s="2"/>
      <c r="AI132" s="2"/>
      <c r="AJ132" s="2"/>
      <c r="AK132" s="2"/>
      <c r="AL132" s="2"/>
      <c r="AM132" s="2"/>
      <c r="AN132" s="2"/>
      <c r="AO132" s="2"/>
      <c r="AP132" s="2"/>
      <c r="AQ132" s="2"/>
      <c r="AR132" s="2"/>
      <c r="AS132" s="2"/>
      <c r="AT132" s="2"/>
      <c r="AU132" s="2"/>
      <c r="AV132" s="2">
        <v>7</v>
      </c>
      <c r="AW132" s="2">
        <v>60</v>
      </c>
    </row>
    <row r="133" spans="1:49">
      <c r="A133" s="2" t="s">
        <v>4</v>
      </c>
      <c r="B133" s="2" t="s">
        <v>11</v>
      </c>
      <c r="C133" s="2" t="s">
        <v>12</v>
      </c>
      <c r="D133" s="2"/>
      <c r="E133" s="2"/>
      <c r="F133" s="2" t="s">
        <v>8</v>
      </c>
      <c r="G133" s="2"/>
      <c r="H133" s="2"/>
      <c r="I133" s="2"/>
      <c r="J133" s="2"/>
      <c r="K133" s="2"/>
      <c r="L133" s="2"/>
      <c r="M133" s="2"/>
      <c r="N133" s="2"/>
      <c r="O133" s="2"/>
      <c r="P133" s="2"/>
      <c r="Q133" s="2"/>
      <c r="R133" s="2"/>
      <c r="S133" s="2"/>
      <c r="T133" s="2"/>
      <c r="U133" s="2"/>
      <c r="V133" s="2"/>
      <c r="W133" s="2"/>
      <c r="X133" s="2"/>
      <c r="Y133" s="2"/>
      <c r="Z133" s="2"/>
      <c r="AA133" s="2"/>
      <c r="AB133" s="2"/>
      <c r="AC133" s="2"/>
      <c r="AD133" s="2"/>
      <c r="AE133" s="2"/>
      <c r="AF133" s="2"/>
      <c r="AG133" s="2"/>
      <c r="AH133" s="2"/>
      <c r="AI133" s="2"/>
      <c r="AJ133" s="2"/>
      <c r="AK133" s="2"/>
      <c r="AL133" s="2"/>
      <c r="AM133" s="2"/>
      <c r="AN133" s="2"/>
      <c r="AO133" s="2"/>
      <c r="AP133" s="2"/>
      <c r="AQ133" s="2"/>
      <c r="AR133" s="2"/>
      <c r="AS133" s="2"/>
      <c r="AT133" s="2"/>
      <c r="AU133" s="2"/>
      <c r="AV133" s="2">
        <v>1.12323491655969E-3</v>
      </c>
      <c r="AW133" s="2">
        <v>9.2392978133661804E-3</v>
      </c>
    </row>
    <row r="134" spans="1:49">
      <c r="A134" s="1" t="s">
        <v>4</v>
      </c>
      <c r="B134" s="1" t="s">
        <v>11</v>
      </c>
      <c r="C134" s="1" t="s">
        <v>12</v>
      </c>
      <c r="D134" s="1" t="s">
        <v>31</v>
      </c>
      <c r="E134" s="1" t="s">
        <v>331</v>
      </c>
      <c r="F134" s="1" t="s">
        <v>51</v>
      </c>
      <c r="AV134" s="1">
        <v>1</v>
      </c>
      <c r="AW134" s="1">
        <v>1</v>
      </c>
    </row>
    <row r="135" spans="1:49">
      <c r="A135" s="1" t="s">
        <v>4</v>
      </c>
      <c r="B135" s="1" t="s">
        <v>11</v>
      </c>
      <c r="C135" s="1" t="s">
        <v>12</v>
      </c>
      <c r="D135" s="1" t="s">
        <v>31</v>
      </c>
      <c r="E135" s="1" t="s">
        <v>331</v>
      </c>
      <c r="F135" s="1" t="s">
        <v>256</v>
      </c>
      <c r="AV135" s="1">
        <f>eta_charcoal</f>
        <v>0.18</v>
      </c>
      <c r="AW135" s="1">
        <f>eta_charcoal</f>
        <v>0.18</v>
      </c>
    </row>
    <row r="136" spans="1:49">
      <c r="A136" s="1" t="s">
        <v>4</v>
      </c>
      <c r="B136" s="1" t="s">
        <v>11</v>
      </c>
      <c r="C136" s="1" t="s">
        <v>12</v>
      </c>
      <c r="D136" s="1" t="s">
        <v>31</v>
      </c>
      <c r="E136" s="1" t="s">
        <v>331</v>
      </c>
      <c r="F136" s="1" t="s">
        <v>318</v>
      </c>
      <c r="AV136" s="1">
        <f>phi_MTH.100.C</f>
        <v>0.20099155835454907</v>
      </c>
      <c r="AW136" s="1">
        <f>phi_MTH.100.C</f>
        <v>0.20099155835454907</v>
      </c>
    </row>
    <row r="137" spans="1:49">
      <c r="A137" s="2" t="s">
        <v>4</v>
      </c>
      <c r="B137" s="2" t="s">
        <v>11</v>
      </c>
      <c r="C137" s="2" t="s">
        <v>6</v>
      </c>
      <c r="D137" s="2"/>
      <c r="E137" s="2"/>
      <c r="F137" s="2" t="s">
        <v>7</v>
      </c>
      <c r="G137" s="2">
        <v>9</v>
      </c>
      <c r="H137" s="2">
        <v>10</v>
      </c>
      <c r="I137" s="2">
        <v>12</v>
      </c>
      <c r="J137" s="2"/>
      <c r="K137" s="2"/>
      <c r="L137" s="2"/>
      <c r="M137" s="2"/>
      <c r="N137" s="2"/>
      <c r="O137" s="2"/>
      <c r="P137" s="2"/>
      <c r="Q137" s="2"/>
      <c r="R137" s="2"/>
      <c r="S137" s="2"/>
      <c r="T137" s="2"/>
      <c r="U137" s="2"/>
      <c r="V137" s="2"/>
      <c r="W137" s="2"/>
      <c r="X137" s="2"/>
      <c r="Y137" s="2"/>
      <c r="Z137" s="2"/>
      <c r="AA137" s="2"/>
      <c r="AB137" s="2"/>
      <c r="AC137" s="2"/>
      <c r="AD137" s="2"/>
      <c r="AE137" s="2">
        <v>29</v>
      </c>
      <c r="AF137" s="2">
        <v>34</v>
      </c>
      <c r="AG137" s="2">
        <v>39</v>
      </c>
      <c r="AH137" s="2">
        <v>34</v>
      </c>
      <c r="AI137" s="2">
        <v>31</v>
      </c>
      <c r="AJ137" s="2">
        <v>50</v>
      </c>
      <c r="AK137" s="2">
        <v>53</v>
      </c>
      <c r="AL137" s="2">
        <v>55</v>
      </c>
      <c r="AM137" s="2">
        <v>58</v>
      </c>
      <c r="AN137" s="2">
        <v>62</v>
      </c>
      <c r="AO137" s="2">
        <v>65</v>
      </c>
      <c r="AP137" s="2">
        <v>80</v>
      </c>
      <c r="AQ137" s="2">
        <v>81</v>
      </c>
      <c r="AR137" s="2">
        <v>94</v>
      </c>
      <c r="AS137" s="2">
        <v>92</v>
      </c>
      <c r="AT137" s="2">
        <v>106</v>
      </c>
      <c r="AU137" s="2">
        <v>113</v>
      </c>
      <c r="AV137" s="2">
        <v>126</v>
      </c>
      <c r="AW137" s="2">
        <v>164</v>
      </c>
    </row>
    <row r="138" spans="1:49">
      <c r="A138" s="2" t="s">
        <v>4</v>
      </c>
      <c r="B138" s="2" t="s">
        <v>11</v>
      </c>
      <c r="C138" s="2" t="s">
        <v>6</v>
      </c>
      <c r="D138" s="2"/>
      <c r="E138" s="2"/>
      <c r="F138" s="2" t="s">
        <v>8</v>
      </c>
      <c r="G138" s="2">
        <v>3.5087719298245602E-3</v>
      </c>
      <c r="H138" s="2">
        <v>3.6751194413818401E-3</v>
      </c>
      <c r="I138" s="2">
        <v>4.1450777202072502E-3</v>
      </c>
      <c r="J138" s="2"/>
      <c r="K138" s="2"/>
      <c r="L138" s="2"/>
      <c r="M138" s="2"/>
      <c r="N138" s="2"/>
      <c r="O138" s="2"/>
      <c r="P138" s="2"/>
      <c r="Q138" s="2"/>
      <c r="R138" s="2"/>
      <c r="S138" s="2"/>
      <c r="T138" s="2"/>
      <c r="U138" s="2"/>
      <c r="V138" s="2"/>
      <c r="W138" s="2"/>
      <c r="X138" s="2"/>
      <c r="Y138" s="2"/>
      <c r="Z138" s="2"/>
      <c r="AA138" s="2"/>
      <c r="AB138" s="2"/>
      <c r="AC138" s="2"/>
      <c r="AD138" s="2"/>
      <c r="AE138" s="2">
        <v>5.64312122981125E-3</v>
      </c>
      <c r="AF138" s="2">
        <v>6.3150074294205097E-3</v>
      </c>
      <c r="AG138" s="2">
        <v>7.0999453850354999E-3</v>
      </c>
      <c r="AH138" s="2">
        <v>6.0230292294065502E-3</v>
      </c>
      <c r="AI138" s="2">
        <v>5.1546391752577301E-3</v>
      </c>
      <c r="AJ138" s="2">
        <v>9.3896713615023494E-3</v>
      </c>
      <c r="AK138" s="2">
        <v>1.0215882806476499E-2</v>
      </c>
      <c r="AL138" s="2">
        <v>1.09018830525273E-2</v>
      </c>
      <c r="AM138" s="2">
        <v>1.2282930961457E-2</v>
      </c>
      <c r="AN138" s="2">
        <v>1.2976140644621201E-2</v>
      </c>
      <c r="AO138" s="2">
        <v>1.3868145935566499E-2</v>
      </c>
      <c r="AP138" s="2">
        <v>1.69133192389006E-2</v>
      </c>
      <c r="AQ138" s="2">
        <v>1.7182859567246501E-2</v>
      </c>
      <c r="AR138" s="2">
        <v>1.9835408313990301E-2</v>
      </c>
      <c r="AS138" s="2">
        <v>1.7414347908385398E-2</v>
      </c>
      <c r="AT138" s="2">
        <v>2.0098596890405801E-2</v>
      </c>
      <c r="AU138" s="2">
        <v>1.98489372914105E-2</v>
      </c>
      <c r="AV138" s="2">
        <v>2.02182284980745E-2</v>
      </c>
      <c r="AW138" s="2">
        <v>2.5254080689867599E-2</v>
      </c>
    </row>
    <row r="139" spans="1:49" s="15" customFormat="1">
      <c r="A139" s="15" t="s">
        <v>4</v>
      </c>
      <c r="B139" s="15" t="s">
        <v>11</v>
      </c>
      <c r="C139" s="15" t="s">
        <v>6</v>
      </c>
      <c r="D139" s="15" t="s">
        <v>38</v>
      </c>
      <c r="E139" s="15" t="s">
        <v>324</v>
      </c>
      <c r="F139" s="15" t="s">
        <v>51</v>
      </c>
      <c r="G139" s="15">
        <v>0.3</v>
      </c>
      <c r="H139" s="15">
        <v>0.3</v>
      </c>
      <c r="I139" s="15">
        <v>0.3</v>
      </c>
      <c r="AE139" s="15">
        <v>0.3</v>
      </c>
      <c r="AF139" s="15">
        <v>0.3</v>
      </c>
      <c r="AG139" s="15">
        <v>0.3</v>
      </c>
      <c r="AH139" s="15">
        <v>0.3</v>
      </c>
      <c r="AI139" s="15">
        <v>0.3</v>
      </c>
      <c r="AJ139" s="15">
        <v>0.3</v>
      </c>
      <c r="AK139" s="15">
        <v>0.3</v>
      </c>
      <c r="AL139" s="15">
        <v>0.3</v>
      </c>
      <c r="AM139" s="15">
        <v>0.3</v>
      </c>
      <c r="AN139" s="15">
        <v>0.3</v>
      </c>
      <c r="AO139" s="15">
        <v>0.3</v>
      </c>
      <c r="AP139" s="15">
        <v>0.3</v>
      </c>
      <c r="AQ139" s="15">
        <v>0.3</v>
      </c>
      <c r="AR139" s="15">
        <v>0.3</v>
      </c>
      <c r="AS139" s="15">
        <v>0.3</v>
      </c>
      <c r="AT139" s="15">
        <v>0.3</v>
      </c>
      <c r="AU139" s="15">
        <v>0.3</v>
      </c>
      <c r="AV139" s="15">
        <v>0.3</v>
      </c>
      <c r="AW139" s="15">
        <v>0.3</v>
      </c>
    </row>
    <row r="140" spans="1:49" s="15" customFormat="1">
      <c r="A140" s="15" t="s">
        <v>4</v>
      </c>
      <c r="B140" s="15" t="s">
        <v>11</v>
      </c>
      <c r="C140" s="15" t="s">
        <v>6</v>
      </c>
      <c r="D140" s="15" t="s">
        <v>38</v>
      </c>
      <c r="E140" s="15" t="s">
        <v>324</v>
      </c>
      <c r="F140" s="15" t="s">
        <v>256</v>
      </c>
      <c r="G140" s="15">
        <f>'PB Efficiencies'!B23</f>
        <v>0.70333299999999999</v>
      </c>
      <c r="H140" s="15">
        <f>'PB Efficiencies'!C23</f>
        <v>0.70666600000000002</v>
      </c>
      <c r="I140" s="15">
        <f>'PB Efficiencies'!D23</f>
        <v>0.70999900000000005</v>
      </c>
      <c r="AE140" s="15">
        <f>'PB Efficiencies'!Z23</f>
        <v>0.78332500000000105</v>
      </c>
      <c r="AF140" s="15">
        <f>'PB Efficiencies'!AA23</f>
        <v>0.78665800000000097</v>
      </c>
      <c r="AG140" s="15">
        <f>'PB Efficiencies'!AB23</f>
        <v>0.789991000000001</v>
      </c>
      <c r="AH140" s="15">
        <f>'PB Efficiencies'!AC23</f>
        <v>0.79332400000000103</v>
      </c>
      <c r="AI140" s="15">
        <f>'PB Efficiencies'!AD23</f>
        <v>0.79665700000000095</v>
      </c>
      <c r="AJ140" s="15">
        <f>'PB Efficiencies'!AE23</f>
        <v>0.79999000000000098</v>
      </c>
      <c r="AK140" s="15">
        <f>'PB Efficiencies'!AF23</f>
        <v>0.80332300000000101</v>
      </c>
      <c r="AL140" s="15">
        <f>'PB Efficiencies'!AG23</f>
        <v>0.80665600000000104</v>
      </c>
      <c r="AM140" s="15">
        <f>'PB Efficiencies'!AH23</f>
        <v>0.80998900000000096</v>
      </c>
      <c r="AN140" s="15">
        <f>'PB Efficiencies'!AI23</f>
        <v>0.81332200000000099</v>
      </c>
      <c r="AO140" s="15">
        <f>'PB Efficiencies'!AJ23</f>
        <v>0.81665500000000102</v>
      </c>
      <c r="AP140" s="15">
        <f>'PB Efficiencies'!AK23</f>
        <v>0.81998800000000105</v>
      </c>
      <c r="AQ140" s="15">
        <f>'PB Efficiencies'!AL23</f>
        <v>0.82332100000000097</v>
      </c>
      <c r="AR140" s="15">
        <f>'PB Efficiencies'!AM23</f>
        <v>0.826654000000001</v>
      </c>
      <c r="AS140" s="15">
        <f>'PB Efficiencies'!AN23</f>
        <v>0.82998700000000103</v>
      </c>
      <c r="AT140" s="15">
        <f>'PB Efficiencies'!AO23</f>
        <v>0.83332000000000095</v>
      </c>
      <c r="AU140" s="15">
        <f>'PB Efficiencies'!AP23</f>
        <v>0.83665300000000098</v>
      </c>
      <c r="AV140" s="15">
        <f>'PB Efficiencies'!AQ23</f>
        <v>0.83998600000000101</v>
      </c>
      <c r="AW140" s="15">
        <f>'PB Efficiencies'!AR23</f>
        <v>0.84331900000000104</v>
      </c>
    </row>
    <row r="141" spans="1:49" s="15" customFormat="1">
      <c r="A141" s="15" t="s">
        <v>4</v>
      </c>
      <c r="B141" s="15" t="s">
        <v>11</v>
      </c>
      <c r="C141" s="15" t="s">
        <v>6</v>
      </c>
      <c r="D141" s="15" t="s">
        <v>38</v>
      </c>
      <c r="E141" s="15" t="s">
        <v>324</v>
      </c>
      <c r="F141" s="15" t="s">
        <v>318</v>
      </c>
      <c r="G141" s="15">
        <v>1</v>
      </c>
      <c r="H141" s="15">
        <v>1</v>
      </c>
      <c r="I141" s="15">
        <v>1</v>
      </c>
      <c r="AE141" s="15">
        <v>1</v>
      </c>
      <c r="AF141" s="15">
        <v>1</v>
      </c>
      <c r="AG141" s="15">
        <v>1</v>
      </c>
      <c r="AH141" s="15">
        <v>1</v>
      </c>
      <c r="AI141" s="15">
        <v>1</v>
      </c>
      <c r="AJ141" s="15">
        <v>1</v>
      </c>
      <c r="AK141" s="15">
        <v>1</v>
      </c>
      <c r="AL141" s="15">
        <v>1</v>
      </c>
      <c r="AM141" s="15">
        <v>1</v>
      </c>
      <c r="AN141" s="15">
        <v>1</v>
      </c>
      <c r="AO141" s="15">
        <v>1</v>
      </c>
      <c r="AP141" s="15">
        <v>1</v>
      </c>
      <c r="AQ141" s="15">
        <v>1</v>
      </c>
      <c r="AR141" s="15">
        <v>1</v>
      </c>
      <c r="AS141" s="15">
        <v>1</v>
      </c>
      <c r="AT141" s="15">
        <v>1</v>
      </c>
      <c r="AU141" s="15">
        <v>1</v>
      </c>
      <c r="AV141" s="15">
        <v>1</v>
      </c>
      <c r="AW141" s="15">
        <v>1</v>
      </c>
    </row>
    <row r="142" spans="1:49" s="15" customFormat="1">
      <c r="A142" s="15" t="s">
        <v>4</v>
      </c>
      <c r="B142" s="15" t="s">
        <v>11</v>
      </c>
      <c r="C142" s="15" t="s">
        <v>6</v>
      </c>
      <c r="D142" s="15" t="s">
        <v>358</v>
      </c>
      <c r="E142" s="15" t="s">
        <v>325</v>
      </c>
      <c r="F142" s="15" t="s">
        <v>51</v>
      </c>
      <c r="G142" s="15">
        <v>0.3</v>
      </c>
      <c r="H142" s="15">
        <v>0.3</v>
      </c>
      <c r="I142" s="15">
        <v>0.3</v>
      </c>
      <c r="AE142" s="15">
        <v>0.3</v>
      </c>
      <c r="AF142" s="15">
        <v>0.3</v>
      </c>
      <c r="AG142" s="15">
        <v>0.3</v>
      </c>
      <c r="AH142" s="15">
        <v>0.3</v>
      </c>
      <c r="AI142" s="15">
        <v>0.3</v>
      </c>
      <c r="AJ142" s="15">
        <v>0.3</v>
      </c>
      <c r="AK142" s="15">
        <v>0.3</v>
      </c>
      <c r="AL142" s="15">
        <v>0.3</v>
      </c>
      <c r="AM142" s="15">
        <v>0.3</v>
      </c>
      <c r="AN142" s="15">
        <v>0.3</v>
      </c>
      <c r="AO142" s="15">
        <v>0.3</v>
      </c>
      <c r="AP142" s="15">
        <v>0.3</v>
      </c>
      <c r="AQ142" s="15">
        <v>0.3</v>
      </c>
      <c r="AR142" s="15">
        <v>0.3</v>
      </c>
      <c r="AS142" s="15">
        <v>0.3</v>
      </c>
      <c r="AT142" s="15">
        <v>0.3</v>
      </c>
      <c r="AU142" s="15">
        <v>0.3</v>
      </c>
      <c r="AV142" s="15">
        <v>0.3</v>
      </c>
      <c r="AW142" s="15">
        <v>0.3</v>
      </c>
    </row>
    <row r="143" spans="1:49" s="15" customFormat="1">
      <c r="A143" s="15" t="s">
        <v>4</v>
      </c>
      <c r="B143" s="15" t="s">
        <v>11</v>
      </c>
      <c r="C143" s="15" t="s">
        <v>6</v>
      </c>
      <c r="D143" s="15" t="s">
        <v>358</v>
      </c>
      <c r="E143" s="15" t="s">
        <v>325</v>
      </c>
      <c r="F143" s="15" t="s">
        <v>256</v>
      </c>
      <c r="G143" s="15">
        <f>'PB Efficiencies'!B30</f>
        <v>0.80200000000000005</v>
      </c>
      <c r="H143" s="15">
        <f>'PB Efficiencies'!C30</f>
        <v>0.80400000000000005</v>
      </c>
      <c r="I143" s="15">
        <f>'PB Efficiencies'!D30</f>
        <v>0.80600000000000005</v>
      </c>
      <c r="AE143" s="15">
        <f>'PB Efficiencies'!Z30</f>
        <v>0.85</v>
      </c>
      <c r="AF143" s="15">
        <f>'PB Efficiencies'!AA30</f>
        <v>0.85199999999999998</v>
      </c>
      <c r="AG143" s="15">
        <f>'PB Efficiencies'!AB30</f>
        <v>0.85399999999999998</v>
      </c>
      <c r="AH143" s="15">
        <f>'PB Efficiencies'!AC30</f>
        <v>0.85599999999999998</v>
      </c>
      <c r="AI143" s="15">
        <f>'PB Efficiencies'!AD30</f>
        <v>0.85799999999999998</v>
      </c>
      <c r="AJ143" s="15">
        <f>'PB Efficiencies'!AE30</f>
        <v>0.86</v>
      </c>
      <c r="AK143" s="15">
        <f>'PB Efficiencies'!AF30</f>
        <v>0.86199999999999999</v>
      </c>
      <c r="AL143" s="15">
        <f>'PB Efficiencies'!AG30</f>
        <v>0.86399999999999999</v>
      </c>
      <c r="AM143" s="15">
        <f>'PB Efficiencies'!AH30</f>
        <v>0.86599999999999999</v>
      </c>
      <c r="AN143" s="15">
        <f>'PB Efficiencies'!AI30</f>
        <v>0.86799999999999999</v>
      </c>
      <c r="AO143" s="15">
        <f>'PB Efficiencies'!AJ30</f>
        <v>0.87</v>
      </c>
      <c r="AP143" s="15">
        <f>'PB Efficiencies'!AK30</f>
        <v>0.872</v>
      </c>
      <c r="AQ143" s="15">
        <f>'PB Efficiencies'!AL30</f>
        <v>0.874</v>
      </c>
      <c r="AR143" s="15">
        <f>'PB Efficiencies'!AM30</f>
        <v>0.876</v>
      </c>
      <c r="AS143" s="15">
        <f>'PB Efficiencies'!AN30</f>
        <v>0.878</v>
      </c>
      <c r="AT143" s="15">
        <f>'PB Efficiencies'!AO30</f>
        <v>0.88</v>
      </c>
      <c r="AU143" s="15">
        <f>'PB Efficiencies'!AP30</f>
        <v>0.88200000000000001</v>
      </c>
      <c r="AV143" s="15">
        <f>'PB Efficiencies'!AQ30</f>
        <v>0.88400000000000001</v>
      </c>
      <c r="AW143" s="15">
        <f>'PB Efficiencies'!AR30</f>
        <v>0.88600000000000001</v>
      </c>
    </row>
    <row r="144" spans="1:49" s="15" customFormat="1">
      <c r="A144" s="15" t="s">
        <v>4</v>
      </c>
      <c r="B144" s="15" t="s">
        <v>11</v>
      </c>
      <c r="C144" s="15" t="s">
        <v>6</v>
      </c>
      <c r="D144" s="15" t="s">
        <v>358</v>
      </c>
      <c r="E144" s="15" t="s">
        <v>325</v>
      </c>
      <c r="F144" s="15" t="s">
        <v>318</v>
      </c>
      <c r="G144" s="15">
        <f>phi_MTH.100.C</f>
        <v>0.20099155835454907</v>
      </c>
      <c r="H144" s="15">
        <f>phi_MTH.100.C</f>
        <v>0.20099155835454907</v>
      </c>
      <c r="I144" s="15">
        <f>phi_MTH.100.C</f>
        <v>0.20099155835454907</v>
      </c>
      <c r="AE144" s="15">
        <f t="shared" ref="AE144:AW144" si="11">phi_MTH.100.C</f>
        <v>0.20099155835454907</v>
      </c>
      <c r="AF144" s="15">
        <f t="shared" si="11"/>
        <v>0.20099155835454907</v>
      </c>
      <c r="AG144" s="15">
        <f t="shared" si="11"/>
        <v>0.20099155835454907</v>
      </c>
      <c r="AH144" s="15">
        <f t="shared" si="11"/>
        <v>0.20099155835454907</v>
      </c>
      <c r="AI144" s="15">
        <f t="shared" si="11"/>
        <v>0.20099155835454907</v>
      </c>
      <c r="AJ144" s="15">
        <f t="shared" si="11"/>
        <v>0.20099155835454907</v>
      </c>
      <c r="AK144" s="15">
        <f t="shared" si="11"/>
        <v>0.20099155835454907</v>
      </c>
      <c r="AL144" s="15">
        <f t="shared" si="11"/>
        <v>0.20099155835454907</v>
      </c>
      <c r="AM144" s="15">
        <f t="shared" si="11"/>
        <v>0.20099155835454907</v>
      </c>
      <c r="AN144" s="15">
        <f t="shared" si="11"/>
        <v>0.20099155835454907</v>
      </c>
      <c r="AO144" s="15">
        <f t="shared" si="11"/>
        <v>0.20099155835454907</v>
      </c>
      <c r="AP144" s="15">
        <f t="shared" si="11"/>
        <v>0.20099155835454907</v>
      </c>
      <c r="AQ144" s="15">
        <f t="shared" si="11"/>
        <v>0.20099155835454907</v>
      </c>
      <c r="AR144" s="15">
        <f t="shared" si="11"/>
        <v>0.20099155835454907</v>
      </c>
      <c r="AS144" s="15">
        <f t="shared" si="11"/>
        <v>0.20099155835454907</v>
      </c>
      <c r="AT144" s="15">
        <f t="shared" si="11"/>
        <v>0.20099155835454907</v>
      </c>
      <c r="AU144" s="15">
        <f t="shared" si="11"/>
        <v>0.20099155835454907</v>
      </c>
      <c r="AV144" s="15">
        <f t="shared" si="11"/>
        <v>0.20099155835454907</v>
      </c>
      <c r="AW144" s="15">
        <f t="shared" si="11"/>
        <v>0.20099155835454907</v>
      </c>
    </row>
    <row r="145" spans="1:49" s="15" customFormat="1">
      <c r="A145" s="15" t="s">
        <v>4</v>
      </c>
      <c r="B145" s="15" t="s">
        <v>11</v>
      </c>
      <c r="C145" s="15" t="s">
        <v>6</v>
      </c>
      <c r="D145" s="15" t="s">
        <v>39</v>
      </c>
      <c r="E145" s="15" t="s">
        <v>326</v>
      </c>
      <c r="F145" s="15" t="s">
        <v>51</v>
      </c>
      <c r="G145" s="15">
        <v>0.4</v>
      </c>
      <c r="H145" s="15">
        <v>0.4</v>
      </c>
      <c r="I145" s="15">
        <v>0.4</v>
      </c>
      <c r="AE145" s="15">
        <v>0.4</v>
      </c>
      <c r="AF145" s="15">
        <v>0.4</v>
      </c>
      <c r="AG145" s="15">
        <v>0.4</v>
      </c>
      <c r="AH145" s="15">
        <v>0.4</v>
      </c>
      <c r="AI145" s="15">
        <v>0.4</v>
      </c>
      <c r="AJ145" s="15">
        <v>0.4</v>
      </c>
      <c r="AK145" s="15">
        <v>0.4</v>
      </c>
      <c r="AL145" s="15">
        <v>0.4</v>
      </c>
      <c r="AM145" s="15">
        <v>0.4</v>
      </c>
      <c r="AN145" s="15">
        <v>0.4</v>
      </c>
      <c r="AO145" s="15">
        <v>0.4</v>
      </c>
      <c r="AP145" s="15">
        <v>0.4</v>
      </c>
      <c r="AQ145" s="15">
        <v>0.4</v>
      </c>
      <c r="AR145" s="15">
        <v>0.4</v>
      </c>
      <c r="AS145" s="15">
        <v>0.4</v>
      </c>
      <c r="AT145" s="15">
        <v>0.4</v>
      </c>
      <c r="AU145" s="15">
        <v>0.4</v>
      </c>
      <c r="AV145" s="15">
        <v>0.4</v>
      </c>
      <c r="AW145" s="15">
        <v>0.4</v>
      </c>
    </row>
    <row r="146" spans="1:49" s="15" customFormat="1">
      <c r="A146" s="15" t="s">
        <v>4</v>
      </c>
      <c r="B146" s="15" t="s">
        <v>11</v>
      </c>
      <c r="C146" s="15" t="s">
        <v>6</v>
      </c>
      <c r="D146" s="15" t="s">
        <v>39</v>
      </c>
      <c r="E146" s="15" t="s">
        <v>326</v>
      </c>
      <c r="F146" s="15" t="s">
        <v>256</v>
      </c>
      <c r="G146" s="15">
        <f>'Electric lighting efficiencies'!E18</f>
        <v>0.2</v>
      </c>
      <c r="H146" s="15">
        <f>'Electric lighting efficiencies'!F18</f>
        <v>0.2</v>
      </c>
      <c r="I146" s="15">
        <f>'Electric lighting efficiencies'!G18</f>
        <v>0.2</v>
      </c>
      <c r="AE146" s="15">
        <f>'Electric lighting efficiencies'!AC18</f>
        <v>0.2</v>
      </c>
      <c r="AF146" s="15">
        <f>'Electric lighting efficiencies'!AD18</f>
        <v>0.2</v>
      </c>
      <c r="AG146" s="15">
        <f>'Electric lighting efficiencies'!AE18</f>
        <v>0.2</v>
      </c>
      <c r="AH146" s="15">
        <f>'Electric lighting efficiencies'!AF18</f>
        <v>0.2</v>
      </c>
      <c r="AI146" s="15">
        <f>'Electric lighting efficiencies'!AG18</f>
        <v>0.2</v>
      </c>
      <c r="AJ146" s="15">
        <f>'Electric lighting efficiencies'!AH18</f>
        <v>0.2</v>
      </c>
      <c r="AK146" s="15">
        <f>'Electric lighting efficiencies'!AI18</f>
        <v>0.2</v>
      </c>
      <c r="AL146" s="15">
        <f>'Electric lighting efficiencies'!AJ18</f>
        <v>0.2</v>
      </c>
      <c r="AM146" s="15">
        <f>'Electric lighting efficiencies'!AK18</f>
        <v>0.2</v>
      </c>
      <c r="AN146" s="15">
        <f>'Electric lighting efficiencies'!AL18</f>
        <v>0.2</v>
      </c>
      <c r="AO146" s="15">
        <f>'Electric lighting efficiencies'!AM18</f>
        <v>0.2</v>
      </c>
      <c r="AP146" s="15">
        <f>'Electric lighting efficiencies'!AN18</f>
        <v>0.2</v>
      </c>
      <c r="AQ146" s="15">
        <f>'Electric lighting efficiencies'!AO18</f>
        <v>0.2</v>
      </c>
      <c r="AR146" s="15">
        <f>'Electric lighting efficiencies'!AP18</f>
        <v>0.2</v>
      </c>
      <c r="AS146" s="15">
        <f>'Electric lighting efficiencies'!AQ18</f>
        <v>0.2</v>
      </c>
      <c r="AT146" s="15">
        <f>'Electric lighting efficiencies'!AR18</f>
        <v>0.2</v>
      </c>
      <c r="AU146" s="15">
        <f>'Electric lighting efficiencies'!AS18</f>
        <v>0.2</v>
      </c>
      <c r="AV146" s="15">
        <f>'Electric lighting efficiencies'!AT18</f>
        <v>0.2</v>
      </c>
      <c r="AW146" s="15">
        <f>'Electric lighting efficiencies'!AU18</f>
        <v>0.2</v>
      </c>
    </row>
    <row r="147" spans="1:49" s="15" customFormat="1">
      <c r="A147" s="15" t="s">
        <v>4</v>
      </c>
      <c r="B147" s="15" t="s">
        <v>11</v>
      </c>
      <c r="C147" s="15" t="s">
        <v>6</v>
      </c>
      <c r="D147" s="15" t="s">
        <v>39</v>
      </c>
      <c r="E147" s="15" t="s">
        <v>326</v>
      </c>
      <c r="F147" s="15" t="s">
        <v>318</v>
      </c>
      <c r="G147" s="15">
        <f>'Electric lighting efficiencies'!Z19</f>
        <v>0.12612005856515374</v>
      </c>
      <c r="H147" s="15">
        <f>'Electric lighting efficiencies'!AA19</f>
        <v>0.12808199121522693</v>
      </c>
      <c r="I147" s="15">
        <f>'Electric lighting efficiencies'!AB19</f>
        <v>0.13004392386530014</v>
      </c>
      <c r="AE147" s="15">
        <f>'Electric lighting efficiencies'!AX19</f>
        <v>0.17320644216691067</v>
      </c>
      <c r="AF147" s="15">
        <f>'Electric lighting efficiencies'!AY19</f>
        <v>0.17516837481698389</v>
      </c>
      <c r="AG147" s="15">
        <f>'Electric lighting efficiencies'!AZ19</f>
        <v>0.17713030746705707</v>
      </c>
      <c r="AH147" s="15">
        <f>'Electric lighting efficiencies'!BA19</f>
        <v>0.17909224011713029</v>
      </c>
      <c r="AI147" s="15">
        <f>'Electric lighting efficiencies'!BB19</f>
        <v>0.18105417276720348</v>
      </c>
      <c r="AJ147" s="15">
        <f>'Electric lighting efficiencies'!BC19</f>
        <v>0.18301610541727673</v>
      </c>
      <c r="AK147" s="15">
        <f>'Electric lighting efficiencies'!BD19</f>
        <v>0.18497803806734991</v>
      </c>
      <c r="AL147" s="15">
        <f>'Electric lighting efficiencies'!BE19</f>
        <v>0.18693997071742313</v>
      </c>
      <c r="AM147" s="15">
        <f>'Electric lighting efficiencies'!BF19</f>
        <v>0.18890190336749635</v>
      </c>
      <c r="AN147" s="15">
        <f>'Electric lighting efficiencies'!BG19</f>
        <v>0.19086383601756954</v>
      </c>
      <c r="AO147" s="15">
        <f>'Electric lighting efficiencies'!BH19</f>
        <v>0.19282576866764276</v>
      </c>
      <c r="AP147" s="15">
        <f>'Electric lighting efficiencies'!BI19</f>
        <v>0.194787701317716</v>
      </c>
      <c r="AQ147" s="15">
        <f>'Electric lighting efficiencies'!BJ19</f>
        <v>0.19674963396778913</v>
      </c>
      <c r="AR147" s="15">
        <f>'Electric lighting efficiencies'!BK19</f>
        <v>0.19871156661786232</v>
      </c>
      <c r="AS147" s="15">
        <f>'Electric lighting efficiencies'!BL19</f>
        <v>0.20067349926793557</v>
      </c>
      <c r="AT147" s="15">
        <f>'Electric lighting efficiencies'!BM19</f>
        <v>0.20263543191800878</v>
      </c>
      <c r="AU147" s="15">
        <f>'Electric lighting efficiencies'!BN19</f>
        <v>0.20459736456808197</v>
      </c>
      <c r="AV147" s="15">
        <f>'Electric lighting efficiencies'!BO19</f>
        <v>0.20655929721815519</v>
      </c>
      <c r="AW147" s="15">
        <f>'Electric lighting efficiencies'!BP19</f>
        <v>0.20852122986822841</v>
      </c>
    </row>
    <row r="148" spans="1:49">
      <c r="A148" s="2" t="s">
        <v>4</v>
      </c>
      <c r="B148" s="2" t="s">
        <v>11</v>
      </c>
      <c r="C148" s="2" t="s">
        <v>9</v>
      </c>
      <c r="D148" s="2"/>
      <c r="E148" s="2"/>
      <c r="F148" s="2" t="s">
        <v>7</v>
      </c>
      <c r="G148" s="2">
        <v>9</v>
      </c>
      <c r="H148" s="2">
        <v>10</v>
      </c>
      <c r="I148" s="2">
        <v>10</v>
      </c>
      <c r="J148" s="2">
        <v>10</v>
      </c>
      <c r="K148" s="2">
        <v>10</v>
      </c>
      <c r="L148" s="2">
        <v>11</v>
      </c>
      <c r="M148" s="2">
        <v>12</v>
      </c>
      <c r="N148" s="2">
        <v>11</v>
      </c>
      <c r="O148" s="2">
        <v>9</v>
      </c>
      <c r="P148" s="2">
        <v>11</v>
      </c>
      <c r="Q148" s="2">
        <v>13</v>
      </c>
      <c r="R148" s="2">
        <v>12</v>
      </c>
      <c r="S148" s="2">
        <v>8</v>
      </c>
      <c r="T148" s="2">
        <v>9</v>
      </c>
      <c r="U148" s="2">
        <v>11</v>
      </c>
      <c r="V148" s="2">
        <v>12</v>
      </c>
      <c r="W148" s="2">
        <v>12</v>
      </c>
      <c r="X148" s="2">
        <v>12</v>
      </c>
      <c r="Y148" s="2">
        <v>12</v>
      </c>
      <c r="Z148" s="2">
        <v>12</v>
      </c>
      <c r="AA148" s="2">
        <v>11</v>
      </c>
      <c r="AB148" s="2">
        <v>13</v>
      </c>
      <c r="AC148" s="2">
        <v>13</v>
      </c>
      <c r="AD148" s="2">
        <v>16</v>
      </c>
      <c r="AE148" s="2">
        <v>18</v>
      </c>
      <c r="AF148" s="2">
        <v>20</v>
      </c>
      <c r="AG148" s="2">
        <v>21</v>
      </c>
      <c r="AH148" s="2">
        <v>27</v>
      </c>
      <c r="AI148" s="2">
        <v>31</v>
      </c>
      <c r="AJ148" s="2"/>
      <c r="AK148" s="2"/>
      <c r="AL148" s="2"/>
      <c r="AM148" s="2"/>
      <c r="AN148" s="2"/>
      <c r="AO148" s="2"/>
      <c r="AP148" s="2"/>
      <c r="AQ148" s="2"/>
      <c r="AR148" s="2"/>
      <c r="AS148" s="2"/>
      <c r="AT148" s="2"/>
      <c r="AU148" s="2"/>
      <c r="AV148" s="2"/>
      <c r="AW148" s="2"/>
    </row>
    <row r="149" spans="1:49">
      <c r="A149" s="2" t="s">
        <v>4</v>
      </c>
      <c r="B149" s="2" t="s">
        <v>11</v>
      </c>
      <c r="C149" s="2" t="s">
        <v>9</v>
      </c>
      <c r="D149" s="2"/>
      <c r="E149" s="2"/>
      <c r="F149" s="2" t="s">
        <v>8</v>
      </c>
      <c r="G149" s="2">
        <v>3.5087719298245602E-3</v>
      </c>
      <c r="H149" s="2">
        <v>3.6751194413818401E-3</v>
      </c>
      <c r="I149" s="2">
        <v>3.45423143350604E-3</v>
      </c>
      <c r="J149" s="2">
        <v>3.38868180277872E-3</v>
      </c>
      <c r="K149" s="2">
        <v>3.2905561039815699E-3</v>
      </c>
      <c r="L149" s="2">
        <v>3.5098915124441598E-3</v>
      </c>
      <c r="M149" s="2">
        <v>3.6821110770174901E-3</v>
      </c>
      <c r="N149" s="2">
        <v>3.3639143730886801E-3</v>
      </c>
      <c r="O149" s="2">
        <v>2.7372262773722599E-3</v>
      </c>
      <c r="P149" s="2">
        <v>3.2592592592592599E-3</v>
      </c>
      <c r="Q149" s="2">
        <v>3.6081043574798799E-3</v>
      </c>
      <c r="R149" s="2">
        <v>3.4207525655644199E-3</v>
      </c>
      <c r="S149" s="2">
        <v>2.55754475703325E-3</v>
      </c>
      <c r="T149" s="2">
        <v>2.8266331658291502E-3</v>
      </c>
      <c r="U149" s="2">
        <v>3.1995346131471801E-3</v>
      </c>
      <c r="V149" s="2">
        <v>3.2608695652173898E-3</v>
      </c>
      <c r="W149" s="2">
        <v>3.1168831168831199E-3</v>
      </c>
      <c r="X149" s="2">
        <v>3.0090270812437301E-3</v>
      </c>
      <c r="Y149" s="2">
        <v>2.8701267639320701E-3</v>
      </c>
      <c r="Z149" s="2">
        <v>2.8275212064090499E-3</v>
      </c>
      <c r="AA149" s="2">
        <v>2.5617140195621801E-3</v>
      </c>
      <c r="AB149" s="2">
        <v>2.84900284900285E-3</v>
      </c>
      <c r="AC149" s="2">
        <v>2.76419306825431E-3</v>
      </c>
      <c r="AD149" s="2">
        <v>3.29421453572164E-3</v>
      </c>
      <c r="AE149" s="2">
        <v>3.5026269702276699E-3</v>
      </c>
      <c r="AF149" s="2">
        <v>3.7147102526003E-3</v>
      </c>
      <c r="AG149" s="2">
        <v>3.8230475150191198E-3</v>
      </c>
      <c r="AH149" s="2">
        <v>4.7829937998228496E-3</v>
      </c>
      <c r="AI149" s="2">
        <v>5.1546391752577301E-3</v>
      </c>
      <c r="AJ149" s="2"/>
      <c r="AK149" s="2"/>
      <c r="AL149" s="2"/>
      <c r="AM149" s="2"/>
      <c r="AN149" s="2"/>
      <c r="AO149" s="2"/>
      <c r="AP149" s="2"/>
      <c r="AQ149" s="2"/>
      <c r="AR149" s="2"/>
      <c r="AS149" s="2"/>
      <c r="AT149" s="2"/>
      <c r="AU149" s="2"/>
      <c r="AV149" s="2"/>
      <c r="AW149" s="2"/>
    </row>
    <row r="150" spans="1:49">
      <c r="A150" s="1" t="s">
        <v>4</v>
      </c>
      <c r="B150" s="1" t="s">
        <v>11</v>
      </c>
      <c r="C150" s="1" t="s">
        <v>9</v>
      </c>
      <c r="D150" s="1" t="s">
        <v>29</v>
      </c>
      <c r="E150" s="1" t="s">
        <v>336</v>
      </c>
      <c r="F150" s="1" t="s">
        <v>51</v>
      </c>
      <c r="G150" s="1">
        <v>1</v>
      </c>
      <c r="H150" s="1">
        <v>1</v>
      </c>
      <c r="I150" s="1">
        <v>1</v>
      </c>
      <c r="J150" s="1">
        <v>1</v>
      </c>
      <c r="K150" s="1">
        <v>1</v>
      </c>
      <c r="L150" s="1">
        <v>1</v>
      </c>
      <c r="M150" s="1">
        <v>1</v>
      </c>
      <c r="N150" s="1">
        <v>1</v>
      </c>
      <c r="O150" s="1">
        <v>1</v>
      </c>
      <c r="P150" s="1">
        <v>1</v>
      </c>
      <c r="Q150" s="1">
        <v>1</v>
      </c>
      <c r="R150" s="1">
        <v>1</v>
      </c>
      <c r="S150" s="1">
        <v>1</v>
      </c>
      <c r="T150" s="1">
        <v>1</v>
      </c>
      <c r="U150" s="1">
        <v>1</v>
      </c>
      <c r="V150" s="1">
        <v>1</v>
      </c>
      <c r="W150" s="1">
        <v>1</v>
      </c>
      <c r="X150" s="1">
        <v>1</v>
      </c>
      <c r="Y150" s="1">
        <v>1</v>
      </c>
      <c r="Z150" s="1">
        <v>1</v>
      </c>
      <c r="AA150" s="1">
        <v>1</v>
      </c>
      <c r="AB150" s="1">
        <v>1</v>
      </c>
      <c r="AC150" s="1">
        <v>1</v>
      </c>
      <c r="AD150" s="1">
        <v>1</v>
      </c>
      <c r="AE150" s="1">
        <v>1</v>
      </c>
      <c r="AF150" s="1">
        <v>1</v>
      </c>
      <c r="AG150" s="1">
        <v>1</v>
      </c>
      <c r="AH150" s="1">
        <v>1</v>
      </c>
      <c r="AI150" s="1">
        <v>1</v>
      </c>
    </row>
    <row r="151" spans="1:49">
      <c r="A151" s="1" t="s">
        <v>4</v>
      </c>
      <c r="B151" s="1" t="s">
        <v>11</v>
      </c>
      <c r="C151" s="1" t="s">
        <v>9</v>
      </c>
      <c r="D151" s="1" t="s">
        <v>29</v>
      </c>
      <c r="E151" s="1" t="s">
        <v>336</v>
      </c>
      <c r="F151" s="1" t="s">
        <v>256</v>
      </c>
      <c r="G151" s="1">
        <f>'PB Efficiencies'!B24</f>
        <v>0.1085435620829738</v>
      </c>
      <c r="H151" s="1">
        <f>'PB Efficiencies'!C24</f>
        <v>0.1085435620829738</v>
      </c>
      <c r="I151" s="1">
        <f>'PB Efficiencies'!D24</f>
        <v>0.1085435620829738</v>
      </c>
      <c r="J151" s="1">
        <f>'PB Efficiencies'!E24</f>
        <v>0.1085435620829738</v>
      </c>
      <c r="K151" s="1">
        <f>'PB Efficiencies'!F24</f>
        <v>0.1085435620829738</v>
      </c>
      <c r="L151" s="1">
        <f>'PB Efficiencies'!G24</f>
        <v>0.1085435620829738</v>
      </c>
      <c r="M151" s="1">
        <f>'PB Efficiencies'!H24</f>
        <v>0.1085435620829738</v>
      </c>
      <c r="N151" s="1">
        <f>'PB Efficiencies'!I24</f>
        <v>0.1085435620829738</v>
      </c>
      <c r="O151" s="1">
        <f>'PB Efficiencies'!J24</f>
        <v>0.1085435620829738</v>
      </c>
      <c r="P151" s="1">
        <f>'PB Efficiencies'!K24</f>
        <v>0.1093401715862576</v>
      </c>
      <c r="Q151" s="1">
        <f>'PB Efficiencies'!L24</f>
        <v>0.10996443693973687</v>
      </c>
      <c r="R151" s="1">
        <f>'PB Efficiencies'!M24</f>
        <v>0.11209958934107506</v>
      </c>
      <c r="S151" s="1">
        <f>'PB Efficiencies'!N24</f>
        <v>0.10827456606454523</v>
      </c>
      <c r="T151" s="1">
        <f>'PB Efficiencies'!O24</f>
        <v>0.10865546017888697</v>
      </c>
      <c r="U151" s="1">
        <f>'PB Efficiencies'!P24</f>
        <v>0.10975080440812614</v>
      </c>
      <c r="V151" s="1">
        <f>'PB Efficiencies'!Q24</f>
        <v>0.11044323583971305</v>
      </c>
      <c r="W151" s="1">
        <f>'PB Efficiencies'!R24</f>
        <v>0.10767780682081135</v>
      </c>
      <c r="X151" s="1">
        <f>'PB Efficiencies'!S24</f>
        <v>0.10826913693079626</v>
      </c>
      <c r="Y151" s="1">
        <f>'PB Efficiencies'!T24</f>
        <v>0.10576233109604964</v>
      </c>
      <c r="Z151" s="1">
        <f>'PB Efficiencies'!U24</f>
        <v>0.11164745388515263</v>
      </c>
      <c r="AA151" s="1">
        <f>'PB Efficiencies'!V24</f>
        <v>0.11607525294869751</v>
      </c>
      <c r="AB151" s="1">
        <f>'PB Efficiencies'!W24</f>
        <v>0.11202102080744171</v>
      </c>
      <c r="AC151" s="1">
        <f>'PB Efficiencies'!X24</f>
        <v>0.10661989284241737</v>
      </c>
      <c r="AD151" s="1">
        <f>'PB Efficiencies'!Y24</f>
        <v>0.10277215291248951</v>
      </c>
      <c r="AE151" s="1">
        <f>'PB Efficiencies'!Z24</f>
        <v>9.9134570354654075E-2</v>
      </c>
      <c r="AF151" s="1">
        <f>'PB Efficiencies'!AA24</f>
        <v>9.2785376137500417E-2</v>
      </c>
      <c r="AG151" s="1">
        <f>'PB Efficiencies'!AB24</f>
        <v>9.9406568977659551E-2</v>
      </c>
      <c r="AH151" s="1">
        <f>'PB Efficiencies'!AC24</f>
        <v>0.10119243134335397</v>
      </c>
      <c r="AI151" s="1">
        <f>'PB Efficiencies'!AD24</f>
        <v>0.1090705513332806</v>
      </c>
    </row>
    <row r="152" spans="1:49">
      <c r="A152" s="1" t="s">
        <v>4</v>
      </c>
      <c r="B152" s="1" t="s">
        <v>11</v>
      </c>
      <c r="C152" s="1" t="s">
        <v>9</v>
      </c>
      <c r="D152" s="1" t="s">
        <v>29</v>
      </c>
      <c r="E152" s="1" t="s">
        <v>336</v>
      </c>
      <c r="F152" s="1" t="s">
        <v>318</v>
      </c>
      <c r="G152" s="1">
        <v>1</v>
      </c>
      <c r="H152" s="1">
        <v>1</v>
      </c>
      <c r="I152" s="1">
        <v>1</v>
      </c>
      <c r="J152" s="1">
        <v>1</v>
      </c>
      <c r="K152" s="1">
        <v>1</v>
      </c>
      <c r="L152" s="1">
        <v>1</v>
      </c>
      <c r="M152" s="1">
        <v>1</v>
      </c>
      <c r="N152" s="1">
        <v>1</v>
      </c>
      <c r="O152" s="1">
        <v>1</v>
      </c>
      <c r="P152" s="1">
        <v>1</v>
      </c>
      <c r="Q152" s="1">
        <v>1</v>
      </c>
      <c r="R152" s="1">
        <v>1</v>
      </c>
      <c r="S152" s="1">
        <v>1</v>
      </c>
      <c r="T152" s="1">
        <v>1</v>
      </c>
      <c r="U152" s="1">
        <v>1</v>
      </c>
      <c r="V152" s="1">
        <v>1</v>
      </c>
      <c r="W152" s="1">
        <v>1</v>
      </c>
      <c r="X152" s="1">
        <v>1</v>
      </c>
      <c r="Y152" s="1">
        <v>1</v>
      </c>
      <c r="Z152" s="1">
        <v>1</v>
      </c>
      <c r="AA152" s="1">
        <v>1</v>
      </c>
      <c r="AB152" s="1">
        <v>1</v>
      </c>
      <c r="AC152" s="1">
        <v>1</v>
      </c>
      <c r="AD152" s="1">
        <v>1</v>
      </c>
      <c r="AE152" s="1">
        <v>1</v>
      </c>
      <c r="AF152" s="1">
        <v>1</v>
      </c>
      <c r="AG152" s="1">
        <v>1</v>
      </c>
      <c r="AH152" s="1">
        <v>1</v>
      </c>
      <c r="AI152" s="1">
        <v>1</v>
      </c>
    </row>
    <row r="153" spans="1:49">
      <c r="A153" s="2" t="s">
        <v>4</v>
      </c>
      <c r="B153" s="2" t="s">
        <v>11</v>
      </c>
      <c r="C153" s="2" t="s">
        <v>13</v>
      </c>
      <c r="D153" s="2"/>
      <c r="E153" s="2"/>
      <c r="F153" s="2" t="s">
        <v>7</v>
      </c>
      <c r="G153" s="2"/>
      <c r="H153" s="2"/>
      <c r="I153" s="2"/>
      <c r="J153" s="2"/>
      <c r="K153" s="2"/>
      <c r="L153" s="2"/>
      <c r="M153" s="2"/>
      <c r="N153" s="2"/>
      <c r="O153" s="2"/>
      <c r="P153" s="2"/>
      <c r="Q153" s="2"/>
      <c r="R153" s="2"/>
      <c r="S153" s="2"/>
      <c r="T153" s="2"/>
      <c r="U153" s="2"/>
      <c r="V153" s="2"/>
      <c r="W153" s="2"/>
      <c r="X153" s="2"/>
      <c r="Y153" s="2"/>
      <c r="Z153" s="2"/>
      <c r="AA153" s="2"/>
      <c r="AB153" s="2"/>
      <c r="AC153" s="2"/>
      <c r="AD153" s="2"/>
      <c r="AE153" s="2"/>
      <c r="AF153" s="2"/>
      <c r="AG153" s="2"/>
      <c r="AH153" s="2"/>
      <c r="AI153" s="2"/>
      <c r="AJ153" s="2">
        <v>5</v>
      </c>
      <c r="AK153" s="2">
        <v>5</v>
      </c>
      <c r="AL153" s="2">
        <v>7</v>
      </c>
      <c r="AM153" s="2">
        <v>8</v>
      </c>
      <c r="AN153" s="2">
        <v>9</v>
      </c>
      <c r="AO153" s="2">
        <v>10</v>
      </c>
      <c r="AP153" s="2">
        <v>12</v>
      </c>
      <c r="AQ153" s="2">
        <v>14</v>
      </c>
      <c r="AR153" s="2">
        <v>17</v>
      </c>
      <c r="AS153" s="2">
        <v>29</v>
      </c>
      <c r="AT153" s="2">
        <v>24</v>
      </c>
      <c r="AU153" s="2">
        <v>28</v>
      </c>
      <c r="AV153" s="2">
        <v>35</v>
      </c>
      <c r="AW153" s="2">
        <v>33</v>
      </c>
    </row>
    <row r="154" spans="1:49">
      <c r="A154" s="2" t="s">
        <v>4</v>
      </c>
      <c r="B154" s="2" t="s">
        <v>11</v>
      </c>
      <c r="C154" s="2" t="s">
        <v>13</v>
      </c>
      <c r="D154" s="2"/>
      <c r="E154" s="2"/>
      <c r="F154" s="2" t="s">
        <v>8</v>
      </c>
      <c r="G154" s="2"/>
      <c r="H154" s="2"/>
      <c r="I154" s="2"/>
      <c r="J154" s="2"/>
      <c r="K154" s="2"/>
      <c r="L154" s="2"/>
      <c r="M154" s="2"/>
      <c r="N154" s="2"/>
      <c r="O154" s="2"/>
      <c r="P154" s="2"/>
      <c r="Q154" s="2"/>
      <c r="R154" s="2"/>
      <c r="S154" s="2"/>
      <c r="T154" s="2"/>
      <c r="U154" s="2"/>
      <c r="V154" s="2"/>
      <c r="W154" s="2"/>
      <c r="X154" s="2"/>
      <c r="Y154" s="2"/>
      <c r="Z154" s="2"/>
      <c r="AA154" s="2"/>
      <c r="AB154" s="2"/>
      <c r="AC154" s="2"/>
      <c r="AD154" s="2"/>
      <c r="AE154" s="2"/>
      <c r="AF154" s="2"/>
      <c r="AG154" s="2"/>
      <c r="AH154" s="2"/>
      <c r="AI154" s="2"/>
      <c r="AJ154" s="2">
        <v>9.3896713615023504E-4</v>
      </c>
      <c r="AK154" s="2">
        <v>9.6376252891287601E-4</v>
      </c>
      <c r="AL154" s="2">
        <v>1.3875123885034701E-3</v>
      </c>
      <c r="AM154" s="2">
        <v>1.69419737399407E-3</v>
      </c>
      <c r="AN154" s="2">
        <v>1.8836333193804899E-3</v>
      </c>
      <c r="AO154" s="2">
        <v>2.13356091316407E-3</v>
      </c>
      <c r="AP154" s="2">
        <v>2.5369978858350902E-3</v>
      </c>
      <c r="AQ154" s="2">
        <v>2.9698769622401402E-3</v>
      </c>
      <c r="AR154" s="2">
        <v>3.58725469508335E-3</v>
      </c>
      <c r="AS154" s="2">
        <v>5.4893053189475696E-3</v>
      </c>
      <c r="AT154" s="2">
        <v>4.5506257110352697E-3</v>
      </c>
      <c r="AU154" s="2">
        <v>4.9183207447742799E-3</v>
      </c>
      <c r="AV154" s="2">
        <v>5.6161745827984604E-3</v>
      </c>
      <c r="AW154" s="2">
        <v>5.0816137973513998E-3</v>
      </c>
    </row>
    <row r="155" spans="1:49">
      <c r="A155" s="1" t="s">
        <v>4</v>
      </c>
      <c r="B155" s="1" t="s">
        <v>11</v>
      </c>
      <c r="C155" s="1" t="s">
        <v>13</v>
      </c>
      <c r="D155" s="1" t="s">
        <v>33</v>
      </c>
      <c r="E155" s="1" t="s">
        <v>338</v>
      </c>
      <c r="F155" s="1" t="s">
        <v>51</v>
      </c>
      <c r="AJ155" s="1">
        <v>1</v>
      </c>
      <c r="AK155" s="1">
        <v>1</v>
      </c>
      <c r="AL155" s="1">
        <v>1</v>
      </c>
      <c r="AM155" s="1">
        <v>1</v>
      </c>
      <c r="AN155" s="1">
        <v>1</v>
      </c>
      <c r="AO155" s="1">
        <v>1</v>
      </c>
      <c r="AP155" s="1">
        <v>1</v>
      </c>
      <c r="AQ155" s="1">
        <v>1</v>
      </c>
      <c r="AR155" s="1">
        <v>1</v>
      </c>
      <c r="AS155" s="1">
        <v>1</v>
      </c>
      <c r="AT155" s="1">
        <v>1</v>
      </c>
      <c r="AU155" s="1">
        <v>1</v>
      </c>
      <c r="AV155" s="1">
        <v>1</v>
      </c>
      <c r="AW155" s="1">
        <v>1</v>
      </c>
    </row>
    <row r="156" spans="1:49">
      <c r="A156" s="1" t="s">
        <v>4</v>
      </c>
      <c r="B156" s="1" t="s">
        <v>11</v>
      </c>
      <c r="C156" s="1" t="s">
        <v>13</v>
      </c>
      <c r="D156" s="1" t="s">
        <v>33</v>
      </c>
      <c r="E156" s="1" t="s">
        <v>338</v>
      </c>
      <c r="F156" s="1" t="s">
        <v>256</v>
      </c>
      <c r="AJ156" s="1">
        <f t="shared" ref="AJ156:AW156" si="12">eta_LPG</f>
        <v>0.45</v>
      </c>
      <c r="AK156" s="1">
        <f t="shared" si="12"/>
        <v>0.45</v>
      </c>
      <c r="AL156" s="1">
        <f t="shared" si="12"/>
        <v>0.45</v>
      </c>
      <c r="AM156" s="1">
        <f t="shared" si="12"/>
        <v>0.45</v>
      </c>
      <c r="AN156" s="1">
        <f t="shared" si="12"/>
        <v>0.45</v>
      </c>
      <c r="AO156" s="1">
        <f t="shared" si="12"/>
        <v>0.45</v>
      </c>
      <c r="AP156" s="1">
        <f t="shared" si="12"/>
        <v>0.45</v>
      </c>
      <c r="AQ156" s="1">
        <f t="shared" si="12"/>
        <v>0.45</v>
      </c>
      <c r="AR156" s="1">
        <f t="shared" si="12"/>
        <v>0.45</v>
      </c>
      <c r="AS156" s="1">
        <f t="shared" si="12"/>
        <v>0.45</v>
      </c>
      <c r="AT156" s="1">
        <f t="shared" si="12"/>
        <v>0.45</v>
      </c>
      <c r="AU156" s="1">
        <f t="shared" si="12"/>
        <v>0.45</v>
      </c>
      <c r="AV156" s="1">
        <f t="shared" si="12"/>
        <v>0.45</v>
      </c>
      <c r="AW156" s="1">
        <f t="shared" si="12"/>
        <v>0.45</v>
      </c>
    </row>
    <row r="157" spans="1:49">
      <c r="A157" s="1" t="s">
        <v>4</v>
      </c>
      <c r="B157" s="1" t="s">
        <v>11</v>
      </c>
      <c r="C157" s="1" t="s">
        <v>13</v>
      </c>
      <c r="D157" s="1" t="s">
        <v>33</v>
      </c>
      <c r="E157" s="1" t="s">
        <v>338</v>
      </c>
      <c r="F157" s="1" t="s">
        <v>318</v>
      </c>
      <c r="AJ157" s="1">
        <f t="shared" ref="AJ157:AW157" si="13">phi_MTH.100.C</f>
        <v>0.20099155835454907</v>
      </c>
      <c r="AK157" s="1">
        <f t="shared" si="13"/>
        <v>0.20099155835454907</v>
      </c>
      <c r="AL157" s="1">
        <f t="shared" si="13"/>
        <v>0.20099155835454907</v>
      </c>
      <c r="AM157" s="1">
        <f t="shared" si="13"/>
        <v>0.20099155835454907</v>
      </c>
      <c r="AN157" s="1">
        <f t="shared" si="13"/>
        <v>0.20099155835454907</v>
      </c>
      <c r="AO157" s="1">
        <f t="shared" si="13"/>
        <v>0.20099155835454907</v>
      </c>
      <c r="AP157" s="1">
        <f t="shared" si="13"/>
        <v>0.20099155835454907</v>
      </c>
      <c r="AQ157" s="1">
        <f t="shared" si="13"/>
        <v>0.20099155835454907</v>
      </c>
      <c r="AR157" s="1">
        <f t="shared" si="13"/>
        <v>0.20099155835454907</v>
      </c>
      <c r="AS157" s="1">
        <f t="shared" si="13"/>
        <v>0.20099155835454907</v>
      </c>
      <c r="AT157" s="1">
        <f t="shared" si="13"/>
        <v>0.20099155835454907</v>
      </c>
      <c r="AU157" s="1">
        <f t="shared" si="13"/>
        <v>0.20099155835454907</v>
      </c>
      <c r="AV157" s="1">
        <f t="shared" si="13"/>
        <v>0.20099155835454907</v>
      </c>
      <c r="AW157" s="1">
        <f t="shared" si="13"/>
        <v>0.20099155835454907</v>
      </c>
    </row>
    <row r="158" spans="1:49">
      <c r="A158" s="2" t="s">
        <v>4</v>
      </c>
      <c r="B158" s="2" t="s">
        <v>11</v>
      </c>
      <c r="C158" s="2" t="s">
        <v>10</v>
      </c>
      <c r="D158" s="2"/>
      <c r="E158" s="2"/>
      <c r="F158" s="2" t="s">
        <v>7</v>
      </c>
      <c r="G158" s="2"/>
      <c r="H158" s="2"/>
      <c r="I158" s="2"/>
      <c r="J158" s="2"/>
      <c r="K158" s="2"/>
      <c r="L158" s="2"/>
      <c r="M158" s="2"/>
      <c r="N158" s="2"/>
      <c r="O158" s="2"/>
      <c r="P158" s="2"/>
      <c r="Q158" s="2"/>
      <c r="R158" s="2"/>
      <c r="S158" s="2"/>
      <c r="T158" s="2"/>
      <c r="U158" s="2"/>
      <c r="V158" s="2"/>
      <c r="W158" s="2"/>
      <c r="X158" s="2"/>
      <c r="Y158" s="2"/>
      <c r="Z158" s="2"/>
      <c r="AA158" s="2"/>
      <c r="AB158" s="2"/>
      <c r="AC158" s="2"/>
      <c r="AD158" s="2"/>
      <c r="AE158" s="2"/>
      <c r="AF158" s="2"/>
      <c r="AG158" s="2"/>
      <c r="AH158" s="2"/>
      <c r="AI158" s="2"/>
      <c r="AJ158" s="2">
        <v>87</v>
      </c>
      <c r="AK158" s="2">
        <v>83</v>
      </c>
      <c r="AL158" s="2">
        <v>77</v>
      </c>
      <c r="AM158" s="2">
        <v>71</v>
      </c>
      <c r="AN158" s="2">
        <v>66</v>
      </c>
      <c r="AO158" s="2">
        <v>61</v>
      </c>
      <c r="AP158" s="2">
        <v>57</v>
      </c>
      <c r="AQ158" s="2">
        <v>54</v>
      </c>
      <c r="AR158" s="2">
        <v>51</v>
      </c>
      <c r="AS158" s="2">
        <v>50</v>
      </c>
      <c r="AT158" s="2">
        <v>49</v>
      </c>
      <c r="AU158" s="2">
        <v>50</v>
      </c>
      <c r="AV158" s="2">
        <v>50</v>
      </c>
      <c r="AW158" s="2">
        <v>50</v>
      </c>
    </row>
    <row r="159" spans="1:49">
      <c r="A159" s="2" t="s">
        <v>4</v>
      </c>
      <c r="B159" s="2" t="s">
        <v>11</v>
      </c>
      <c r="C159" s="2" t="s">
        <v>10</v>
      </c>
      <c r="D159" s="2"/>
      <c r="E159" s="2"/>
      <c r="F159" s="2" t="s">
        <v>8</v>
      </c>
      <c r="G159" s="2"/>
      <c r="H159" s="2"/>
      <c r="I159" s="2"/>
      <c r="J159" s="2"/>
      <c r="K159" s="2"/>
      <c r="L159" s="2"/>
      <c r="M159" s="2"/>
      <c r="N159" s="2"/>
      <c r="O159" s="2"/>
      <c r="P159" s="2"/>
      <c r="Q159" s="2"/>
      <c r="R159" s="2"/>
      <c r="S159" s="2"/>
      <c r="T159" s="2"/>
      <c r="U159" s="2"/>
      <c r="V159" s="2"/>
      <c r="W159" s="2"/>
      <c r="X159" s="2"/>
      <c r="Y159" s="2"/>
      <c r="Z159" s="2"/>
      <c r="AA159" s="2"/>
      <c r="AB159" s="2"/>
      <c r="AC159" s="2"/>
      <c r="AD159" s="2"/>
      <c r="AE159" s="2"/>
      <c r="AF159" s="2"/>
      <c r="AG159" s="2"/>
      <c r="AH159" s="2"/>
      <c r="AI159" s="2"/>
      <c r="AJ159" s="2">
        <v>1.6338028169014099E-2</v>
      </c>
      <c r="AK159" s="2">
        <v>1.5998457979953699E-2</v>
      </c>
      <c r="AL159" s="2">
        <v>1.52626362735382E-2</v>
      </c>
      <c r="AM159" s="2">
        <v>1.5036001694197399E-2</v>
      </c>
      <c r="AN159" s="2">
        <v>1.38133110087903E-2</v>
      </c>
      <c r="AO159" s="2">
        <v>1.30147215703008E-2</v>
      </c>
      <c r="AP159" s="2">
        <v>1.2050739957716701E-2</v>
      </c>
      <c r="AQ159" s="2">
        <v>1.14552397114977E-2</v>
      </c>
      <c r="AR159" s="2">
        <v>1.07617640852501E-2</v>
      </c>
      <c r="AS159" s="2">
        <v>9.4643195154268406E-3</v>
      </c>
      <c r="AT159" s="2">
        <v>9.2908608266970005E-3</v>
      </c>
      <c r="AU159" s="2">
        <v>8.7827156156683704E-3</v>
      </c>
      <c r="AV159" s="2">
        <v>8.0231065468549401E-3</v>
      </c>
      <c r="AW159" s="2">
        <v>7.6994148444718196E-3</v>
      </c>
    </row>
    <row r="160" spans="1:49">
      <c r="A160" s="1" t="s">
        <v>4</v>
      </c>
      <c r="B160" s="1" t="s">
        <v>11</v>
      </c>
      <c r="C160" s="1" t="s">
        <v>10</v>
      </c>
      <c r="D160" s="1" t="s">
        <v>30</v>
      </c>
      <c r="E160" s="1" t="s">
        <v>328</v>
      </c>
      <c r="F160" s="1" t="s">
        <v>51</v>
      </c>
      <c r="AJ160" s="1">
        <v>1</v>
      </c>
      <c r="AK160" s="1">
        <v>1</v>
      </c>
      <c r="AL160" s="1">
        <v>1</v>
      </c>
      <c r="AM160" s="1">
        <v>1</v>
      </c>
      <c r="AN160" s="1">
        <v>1</v>
      </c>
      <c r="AO160" s="1">
        <v>1</v>
      </c>
      <c r="AP160" s="1">
        <v>1</v>
      </c>
      <c r="AQ160" s="1">
        <v>1</v>
      </c>
      <c r="AR160" s="1">
        <v>1</v>
      </c>
      <c r="AS160" s="1">
        <v>1</v>
      </c>
      <c r="AT160" s="1">
        <v>1</v>
      </c>
      <c r="AU160" s="1">
        <v>1</v>
      </c>
      <c r="AV160" s="1">
        <v>1</v>
      </c>
      <c r="AW160" s="1">
        <v>1</v>
      </c>
    </row>
    <row r="161" spans="1:49">
      <c r="A161" s="1" t="s">
        <v>4</v>
      </c>
      <c r="B161" s="1" t="s">
        <v>11</v>
      </c>
      <c r="C161" s="1" t="s">
        <v>10</v>
      </c>
      <c r="D161" s="1" t="s">
        <v>30</v>
      </c>
      <c r="E161" s="1" t="s">
        <v>328</v>
      </c>
      <c r="F161" s="1" t="s">
        <v>256</v>
      </c>
      <c r="AJ161" s="1">
        <f t="shared" ref="AJ161:AW161" si="14">eta_firewood</f>
        <v>0.14000000000000001</v>
      </c>
      <c r="AK161" s="1">
        <f t="shared" si="14"/>
        <v>0.14000000000000001</v>
      </c>
      <c r="AL161" s="1">
        <f t="shared" si="14"/>
        <v>0.14000000000000001</v>
      </c>
      <c r="AM161" s="1">
        <f t="shared" si="14"/>
        <v>0.14000000000000001</v>
      </c>
      <c r="AN161" s="1">
        <f t="shared" si="14"/>
        <v>0.14000000000000001</v>
      </c>
      <c r="AO161" s="1">
        <f t="shared" si="14"/>
        <v>0.14000000000000001</v>
      </c>
      <c r="AP161" s="1">
        <f t="shared" si="14"/>
        <v>0.14000000000000001</v>
      </c>
      <c r="AQ161" s="1">
        <f t="shared" si="14"/>
        <v>0.14000000000000001</v>
      </c>
      <c r="AR161" s="1">
        <f t="shared" si="14"/>
        <v>0.14000000000000001</v>
      </c>
      <c r="AS161" s="1">
        <f t="shared" si="14"/>
        <v>0.14000000000000001</v>
      </c>
      <c r="AT161" s="1">
        <f t="shared" si="14"/>
        <v>0.14000000000000001</v>
      </c>
      <c r="AU161" s="1">
        <f t="shared" si="14"/>
        <v>0.14000000000000001</v>
      </c>
      <c r="AV161" s="1">
        <f t="shared" si="14"/>
        <v>0.14000000000000001</v>
      </c>
      <c r="AW161" s="1">
        <f t="shared" si="14"/>
        <v>0.14000000000000001</v>
      </c>
    </row>
    <row r="162" spans="1:49">
      <c r="A162" s="1" t="s">
        <v>4</v>
      </c>
      <c r="B162" s="1" t="s">
        <v>11</v>
      </c>
      <c r="C162" s="1" t="s">
        <v>10</v>
      </c>
      <c r="D162" s="1" t="s">
        <v>30</v>
      </c>
      <c r="E162" s="1" t="s">
        <v>328</v>
      </c>
      <c r="F162" s="1" t="s">
        <v>318</v>
      </c>
      <c r="AJ162" s="1">
        <f t="shared" ref="AJ162:AW162" si="15">phi_MTH.100.C</f>
        <v>0.20099155835454907</v>
      </c>
      <c r="AK162" s="1">
        <f t="shared" si="15"/>
        <v>0.20099155835454907</v>
      </c>
      <c r="AL162" s="1">
        <f t="shared" si="15"/>
        <v>0.20099155835454907</v>
      </c>
      <c r="AM162" s="1">
        <f t="shared" si="15"/>
        <v>0.20099155835454907</v>
      </c>
      <c r="AN162" s="1">
        <f t="shared" si="15"/>
        <v>0.20099155835454907</v>
      </c>
      <c r="AO162" s="1">
        <f t="shared" si="15"/>
        <v>0.20099155835454907</v>
      </c>
      <c r="AP162" s="1">
        <f t="shared" si="15"/>
        <v>0.20099155835454907</v>
      </c>
      <c r="AQ162" s="1">
        <f t="shared" si="15"/>
        <v>0.20099155835454907</v>
      </c>
      <c r="AR162" s="1">
        <f t="shared" si="15"/>
        <v>0.20099155835454907</v>
      </c>
      <c r="AS162" s="1">
        <f t="shared" si="15"/>
        <v>0.20099155835454907</v>
      </c>
      <c r="AT162" s="1">
        <f t="shared" si="15"/>
        <v>0.20099155835454907</v>
      </c>
      <c r="AU162" s="1">
        <f t="shared" si="15"/>
        <v>0.20099155835454907</v>
      </c>
      <c r="AV162" s="1">
        <f t="shared" si="15"/>
        <v>0.20099155835454907</v>
      </c>
      <c r="AW162" s="1">
        <f t="shared" si="15"/>
        <v>0.20099155835454907</v>
      </c>
    </row>
    <row r="163" spans="1:49">
      <c r="A163" s="2" t="s">
        <v>4</v>
      </c>
      <c r="B163" s="2" t="s">
        <v>24</v>
      </c>
      <c r="C163" s="2" t="s">
        <v>12</v>
      </c>
      <c r="D163" s="2"/>
      <c r="E163" s="2"/>
      <c r="F163" s="2" t="s">
        <v>7</v>
      </c>
      <c r="G163" s="2">
        <v>119</v>
      </c>
      <c r="H163" s="2">
        <v>119</v>
      </c>
      <c r="I163" s="2">
        <v>119</v>
      </c>
      <c r="J163" s="2">
        <v>152</v>
      </c>
      <c r="K163" s="2">
        <v>157</v>
      </c>
      <c r="L163" s="2">
        <v>162</v>
      </c>
      <c r="M163" s="2">
        <v>167</v>
      </c>
      <c r="N163" s="2">
        <v>173</v>
      </c>
      <c r="O163" s="2">
        <v>177</v>
      </c>
      <c r="P163" s="2">
        <v>182</v>
      </c>
      <c r="Q163" s="2">
        <v>187</v>
      </c>
      <c r="R163" s="2">
        <v>192</v>
      </c>
      <c r="S163" s="2">
        <v>197</v>
      </c>
      <c r="T163" s="2">
        <v>218</v>
      </c>
      <c r="U163" s="2">
        <v>230</v>
      </c>
      <c r="V163" s="2">
        <v>243</v>
      </c>
      <c r="W163" s="2">
        <v>257</v>
      </c>
      <c r="X163" s="2">
        <v>271</v>
      </c>
      <c r="Y163" s="2">
        <v>286</v>
      </c>
      <c r="Z163" s="2">
        <v>287</v>
      </c>
      <c r="AA163" s="2">
        <v>319</v>
      </c>
      <c r="AB163" s="2">
        <v>337</v>
      </c>
      <c r="AC163" s="2">
        <v>356</v>
      </c>
      <c r="AD163" s="2">
        <v>375</v>
      </c>
      <c r="AE163" s="2">
        <v>385</v>
      </c>
      <c r="AF163" s="2">
        <v>394</v>
      </c>
      <c r="AG163" s="2">
        <v>403</v>
      </c>
      <c r="AH163" s="2">
        <v>413</v>
      </c>
      <c r="AI163" s="2">
        <v>422</v>
      </c>
      <c r="AJ163" s="2">
        <v>516</v>
      </c>
      <c r="AK163" s="2">
        <v>531</v>
      </c>
      <c r="AL163" s="2">
        <v>546</v>
      </c>
      <c r="AM163" s="2">
        <v>562</v>
      </c>
      <c r="AN163" s="2">
        <v>578</v>
      </c>
      <c r="AO163" s="2">
        <v>595</v>
      </c>
      <c r="AP163" s="2">
        <v>613</v>
      </c>
      <c r="AQ163" s="2">
        <v>630</v>
      </c>
      <c r="AR163" s="2">
        <v>649</v>
      </c>
      <c r="AS163" s="2">
        <v>668</v>
      </c>
      <c r="AT163" s="2">
        <v>687</v>
      </c>
      <c r="AU163" s="2">
        <v>706</v>
      </c>
      <c r="AV163" s="2">
        <v>655</v>
      </c>
      <c r="AW163" s="2">
        <v>630</v>
      </c>
    </row>
    <row r="164" spans="1:49">
      <c r="A164" s="2" t="s">
        <v>4</v>
      </c>
      <c r="B164" s="2" t="s">
        <v>24</v>
      </c>
      <c r="C164" s="2" t="s">
        <v>12</v>
      </c>
      <c r="D164" s="2"/>
      <c r="E164" s="2"/>
      <c r="F164" s="2" t="s">
        <v>8</v>
      </c>
      <c r="G164" s="2">
        <v>4.6393762183235897E-2</v>
      </c>
      <c r="H164" s="2">
        <v>4.3733921352444E-2</v>
      </c>
      <c r="I164" s="2">
        <v>4.1105354058721899E-2</v>
      </c>
      <c r="J164" s="2">
        <v>5.1507963402236498E-2</v>
      </c>
      <c r="K164" s="2">
        <v>5.1661730832510702E-2</v>
      </c>
      <c r="L164" s="2">
        <v>5.1691129546904899E-2</v>
      </c>
      <c r="M164" s="2">
        <v>5.1242712488493401E-2</v>
      </c>
      <c r="N164" s="2">
        <v>5.2905198776758401E-2</v>
      </c>
      <c r="O164" s="2">
        <v>5.3832116788321199E-2</v>
      </c>
      <c r="P164" s="2">
        <v>5.3925925925925898E-2</v>
      </c>
      <c r="Q164" s="2">
        <v>5.1901193449902898E-2</v>
      </c>
      <c r="R164" s="2">
        <v>5.4732041049030802E-2</v>
      </c>
      <c r="S164" s="2">
        <v>6.2979539641943694E-2</v>
      </c>
      <c r="T164" s="2">
        <v>6.8467336683417104E-2</v>
      </c>
      <c r="U164" s="2">
        <v>6.6899360093077398E-2</v>
      </c>
      <c r="V164" s="2">
        <v>6.6032608695652195E-2</v>
      </c>
      <c r="W164" s="2">
        <v>6.67532467532468E-2</v>
      </c>
      <c r="X164" s="2">
        <v>6.7953861584754305E-2</v>
      </c>
      <c r="Y164" s="2">
        <v>6.8404687873714398E-2</v>
      </c>
      <c r="Z164" s="2">
        <v>6.76248821866164E-2</v>
      </c>
      <c r="AA164" s="2">
        <v>7.4289706567303201E-2</v>
      </c>
      <c r="AB164" s="2">
        <v>7.3854920008766201E-2</v>
      </c>
      <c r="AC164" s="2">
        <v>7.5696364022964105E-2</v>
      </c>
      <c r="AD164" s="2">
        <v>7.7208153180975903E-2</v>
      </c>
      <c r="AE164" s="2">
        <v>7.4917299085425201E-2</v>
      </c>
      <c r="AF164" s="2">
        <v>7.31797919762259E-2</v>
      </c>
      <c r="AG164" s="2">
        <v>7.3366102312033499E-2</v>
      </c>
      <c r="AH164" s="2">
        <v>7.3162090345438399E-2</v>
      </c>
      <c r="AI164" s="2">
        <v>7.0169604256734297E-2</v>
      </c>
      <c r="AJ164" s="2">
        <v>9.6901408450704205E-2</v>
      </c>
      <c r="AK164" s="2">
        <v>0.102351580570547</v>
      </c>
      <c r="AL164" s="2">
        <v>0.108225966303271</v>
      </c>
      <c r="AM164" s="2">
        <v>0.11901736552308299</v>
      </c>
      <c r="AN164" s="2">
        <v>0.12097111762243599</v>
      </c>
      <c r="AO164" s="2">
        <v>0.12694687433326199</v>
      </c>
      <c r="AP164" s="2">
        <v>0.12959830866807601</v>
      </c>
      <c r="AQ164" s="2">
        <v>0.13364446330080601</v>
      </c>
      <c r="AR164" s="2">
        <v>0.13694872335935901</v>
      </c>
      <c r="AS164" s="2">
        <v>0.12644330872610299</v>
      </c>
      <c r="AT164" s="2">
        <v>0.13026166097838501</v>
      </c>
      <c r="AU164" s="2">
        <v>0.12401194449323701</v>
      </c>
      <c r="AV164" s="2">
        <v>0.10510269576380001</v>
      </c>
      <c r="AW164" s="2">
        <v>9.7012627040344898E-2</v>
      </c>
    </row>
    <row r="165" spans="1:49">
      <c r="A165" s="1" t="s">
        <v>4</v>
      </c>
      <c r="B165" s="1" t="s">
        <v>24</v>
      </c>
      <c r="C165" s="1" t="s">
        <v>12</v>
      </c>
      <c r="D165" s="1" t="s">
        <v>31</v>
      </c>
      <c r="E165" s="1" t="s">
        <v>331</v>
      </c>
      <c r="F165" s="1" t="s">
        <v>51</v>
      </c>
      <c r="G165" s="1">
        <v>1</v>
      </c>
      <c r="H165" s="1">
        <v>1</v>
      </c>
      <c r="I165" s="1">
        <v>1</v>
      </c>
      <c r="J165" s="1">
        <v>1</v>
      </c>
      <c r="K165" s="1">
        <v>1</v>
      </c>
      <c r="L165" s="1">
        <v>1</v>
      </c>
      <c r="M165" s="1">
        <v>1</v>
      </c>
      <c r="N165" s="1">
        <v>1</v>
      </c>
      <c r="O165" s="1">
        <v>1</v>
      </c>
      <c r="P165" s="1">
        <v>1</v>
      </c>
      <c r="Q165" s="1">
        <v>1</v>
      </c>
      <c r="R165" s="1">
        <v>1</v>
      </c>
      <c r="S165" s="1">
        <v>1</v>
      </c>
      <c r="T165" s="1">
        <v>1</v>
      </c>
      <c r="U165" s="1">
        <v>1</v>
      </c>
      <c r="V165" s="1">
        <v>1</v>
      </c>
      <c r="W165" s="1">
        <v>1</v>
      </c>
      <c r="X165" s="1">
        <v>1</v>
      </c>
      <c r="Y165" s="1">
        <v>1</v>
      </c>
      <c r="Z165" s="1">
        <v>1</v>
      </c>
      <c r="AA165" s="1">
        <v>1</v>
      </c>
      <c r="AB165" s="1">
        <v>1</v>
      </c>
      <c r="AC165" s="1">
        <v>1</v>
      </c>
      <c r="AD165" s="1">
        <v>1</v>
      </c>
      <c r="AE165" s="1">
        <v>1</v>
      </c>
      <c r="AF165" s="1">
        <v>1</v>
      </c>
      <c r="AG165" s="1">
        <v>1</v>
      </c>
      <c r="AH165" s="1">
        <v>1</v>
      </c>
      <c r="AI165" s="1">
        <v>1</v>
      </c>
      <c r="AJ165" s="1">
        <v>1</v>
      </c>
      <c r="AK165" s="1">
        <v>1</v>
      </c>
      <c r="AL165" s="1">
        <v>1</v>
      </c>
      <c r="AM165" s="1">
        <v>1</v>
      </c>
      <c r="AN165" s="1">
        <v>1</v>
      </c>
      <c r="AO165" s="1">
        <v>1</v>
      </c>
      <c r="AP165" s="1">
        <v>1</v>
      </c>
      <c r="AQ165" s="1">
        <v>1</v>
      </c>
      <c r="AR165" s="1">
        <v>1</v>
      </c>
      <c r="AS165" s="1">
        <v>1</v>
      </c>
      <c r="AT165" s="1">
        <v>1</v>
      </c>
      <c r="AU165" s="1">
        <v>1</v>
      </c>
      <c r="AV165" s="1">
        <v>1</v>
      </c>
      <c r="AW165" s="1">
        <v>1</v>
      </c>
    </row>
    <row r="166" spans="1:49">
      <c r="A166" s="1" t="s">
        <v>4</v>
      </c>
      <c r="B166" s="1" t="s">
        <v>24</v>
      </c>
      <c r="C166" s="1" t="s">
        <v>12</v>
      </c>
      <c r="D166" s="1" t="s">
        <v>31</v>
      </c>
      <c r="E166" s="1" t="s">
        <v>331</v>
      </c>
      <c r="F166" s="1" t="s">
        <v>256</v>
      </c>
      <c r="G166" s="1">
        <f t="shared" ref="G166:AW166" si="16">eta_charcoal</f>
        <v>0.18</v>
      </c>
      <c r="H166" s="1">
        <f t="shared" si="16"/>
        <v>0.18</v>
      </c>
      <c r="I166" s="1">
        <f t="shared" si="16"/>
        <v>0.18</v>
      </c>
      <c r="J166" s="1">
        <f t="shared" si="16"/>
        <v>0.18</v>
      </c>
      <c r="K166" s="1">
        <f t="shared" si="16"/>
        <v>0.18</v>
      </c>
      <c r="L166" s="1">
        <f t="shared" si="16"/>
        <v>0.18</v>
      </c>
      <c r="M166" s="1">
        <f t="shared" si="16"/>
        <v>0.18</v>
      </c>
      <c r="N166" s="1">
        <f t="shared" si="16"/>
        <v>0.18</v>
      </c>
      <c r="O166" s="1">
        <f t="shared" si="16"/>
        <v>0.18</v>
      </c>
      <c r="P166" s="1">
        <f t="shared" si="16"/>
        <v>0.18</v>
      </c>
      <c r="Q166" s="1">
        <f t="shared" si="16"/>
        <v>0.18</v>
      </c>
      <c r="R166" s="1">
        <f t="shared" si="16"/>
        <v>0.18</v>
      </c>
      <c r="S166" s="1">
        <f t="shared" si="16"/>
        <v>0.18</v>
      </c>
      <c r="T166" s="1">
        <f t="shared" si="16"/>
        <v>0.18</v>
      </c>
      <c r="U166" s="1">
        <f t="shared" si="16"/>
        <v>0.18</v>
      </c>
      <c r="V166" s="1">
        <f t="shared" si="16"/>
        <v>0.18</v>
      </c>
      <c r="W166" s="1">
        <f t="shared" si="16"/>
        <v>0.18</v>
      </c>
      <c r="X166" s="1">
        <f t="shared" si="16"/>
        <v>0.18</v>
      </c>
      <c r="Y166" s="1">
        <f t="shared" si="16"/>
        <v>0.18</v>
      </c>
      <c r="Z166" s="1">
        <f t="shared" si="16"/>
        <v>0.18</v>
      </c>
      <c r="AA166" s="1">
        <f t="shared" si="16"/>
        <v>0.18</v>
      </c>
      <c r="AB166" s="1">
        <f t="shared" si="16"/>
        <v>0.18</v>
      </c>
      <c r="AC166" s="1">
        <f t="shared" si="16"/>
        <v>0.18</v>
      </c>
      <c r="AD166" s="1">
        <f t="shared" si="16"/>
        <v>0.18</v>
      </c>
      <c r="AE166" s="1">
        <f t="shared" si="16"/>
        <v>0.18</v>
      </c>
      <c r="AF166" s="1">
        <f t="shared" si="16"/>
        <v>0.18</v>
      </c>
      <c r="AG166" s="1">
        <f t="shared" si="16"/>
        <v>0.18</v>
      </c>
      <c r="AH166" s="1">
        <f t="shared" si="16"/>
        <v>0.18</v>
      </c>
      <c r="AI166" s="1">
        <f t="shared" si="16"/>
        <v>0.18</v>
      </c>
      <c r="AJ166" s="1">
        <f t="shared" si="16"/>
        <v>0.18</v>
      </c>
      <c r="AK166" s="1">
        <f t="shared" si="16"/>
        <v>0.18</v>
      </c>
      <c r="AL166" s="1">
        <f t="shared" si="16"/>
        <v>0.18</v>
      </c>
      <c r="AM166" s="1">
        <f t="shared" si="16"/>
        <v>0.18</v>
      </c>
      <c r="AN166" s="1">
        <f t="shared" si="16"/>
        <v>0.18</v>
      </c>
      <c r="AO166" s="1">
        <f t="shared" si="16"/>
        <v>0.18</v>
      </c>
      <c r="AP166" s="1">
        <f t="shared" si="16"/>
        <v>0.18</v>
      </c>
      <c r="AQ166" s="1">
        <f t="shared" si="16"/>
        <v>0.18</v>
      </c>
      <c r="AR166" s="1">
        <f t="shared" si="16"/>
        <v>0.18</v>
      </c>
      <c r="AS166" s="1">
        <f t="shared" si="16"/>
        <v>0.18</v>
      </c>
      <c r="AT166" s="1">
        <f t="shared" si="16"/>
        <v>0.18</v>
      </c>
      <c r="AU166" s="1">
        <f t="shared" si="16"/>
        <v>0.18</v>
      </c>
      <c r="AV166" s="1">
        <f t="shared" si="16"/>
        <v>0.18</v>
      </c>
      <c r="AW166" s="1">
        <f t="shared" si="16"/>
        <v>0.18</v>
      </c>
    </row>
    <row r="167" spans="1:49">
      <c r="A167" s="1" t="s">
        <v>4</v>
      </c>
      <c r="B167" s="1" t="s">
        <v>24</v>
      </c>
      <c r="C167" s="1" t="s">
        <v>12</v>
      </c>
      <c r="D167" s="1" t="s">
        <v>31</v>
      </c>
      <c r="E167" s="1" t="s">
        <v>331</v>
      </c>
      <c r="F167" s="1" t="s">
        <v>318</v>
      </c>
      <c r="G167" s="1">
        <f t="shared" ref="G167:AW167" si="17">1 - (25+273.15) / (100+273.15)</f>
        <v>0.20099155835454907</v>
      </c>
      <c r="H167" s="1">
        <f t="shared" si="17"/>
        <v>0.20099155835454907</v>
      </c>
      <c r="I167" s="1">
        <f t="shared" si="17"/>
        <v>0.20099155835454907</v>
      </c>
      <c r="J167" s="1">
        <f t="shared" si="17"/>
        <v>0.20099155835454907</v>
      </c>
      <c r="K167" s="1">
        <f t="shared" si="17"/>
        <v>0.20099155835454907</v>
      </c>
      <c r="L167" s="1">
        <f t="shared" si="17"/>
        <v>0.20099155835454907</v>
      </c>
      <c r="M167" s="1">
        <f t="shared" si="17"/>
        <v>0.20099155835454907</v>
      </c>
      <c r="N167" s="1">
        <f t="shared" si="17"/>
        <v>0.20099155835454907</v>
      </c>
      <c r="O167" s="1">
        <f t="shared" si="17"/>
        <v>0.20099155835454907</v>
      </c>
      <c r="P167" s="1">
        <f t="shared" si="17"/>
        <v>0.20099155835454907</v>
      </c>
      <c r="Q167" s="1">
        <f t="shared" si="17"/>
        <v>0.20099155835454907</v>
      </c>
      <c r="R167" s="1">
        <f t="shared" si="17"/>
        <v>0.20099155835454907</v>
      </c>
      <c r="S167" s="1">
        <f t="shared" si="17"/>
        <v>0.20099155835454907</v>
      </c>
      <c r="T167" s="1">
        <f t="shared" si="17"/>
        <v>0.20099155835454907</v>
      </c>
      <c r="U167" s="1">
        <f t="shared" si="17"/>
        <v>0.20099155835454907</v>
      </c>
      <c r="V167" s="1">
        <f t="shared" si="17"/>
        <v>0.20099155835454907</v>
      </c>
      <c r="W167" s="1">
        <f t="shared" si="17"/>
        <v>0.20099155835454907</v>
      </c>
      <c r="X167" s="1">
        <f t="shared" si="17"/>
        <v>0.20099155835454907</v>
      </c>
      <c r="Y167" s="1">
        <f t="shared" si="17"/>
        <v>0.20099155835454907</v>
      </c>
      <c r="Z167" s="1">
        <f t="shared" si="17"/>
        <v>0.20099155835454907</v>
      </c>
      <c r="AA167" s="1">
        <f t="shared" si="17"/>
        <v>0.20099155835454907</v>
      </c>
      <c r="AB167" s="1">
        <f t="shared" si="17"/>
        <v>0.20099155835454907</v>
      </c>
      <c r="AC167" s="1">
        <f t="shared" si="17"/>
        <v>0.20099155835454907</v>
      </c>
      <c r="AD167" s="1">
        <f t="shared" si="17"/>
        <v>0.20099155835454907</v>
      </c>
      <c r="AE167" s="1">
        <f t="shared" si="17"/>
        <v>0.20099155835454907</v>
      </c>
      <c r="AF167" s="1">
        <f t="shared" si="17"/>
        <v>0.20099155835454907</v>
      </c>
      <c r="AG167" s="1">
        <f t="shared" si="17"/>
        <v>0.20099155835454907</v>
      </c>
      <c r="AH167" s="1">
        <f t="shared" si="17"/>
        <v>0.20099155835454907</v>
      </c>
      <c r="AI167" s="1">
        <f t="shared" si="17"/>
        <v>0.20099155835454907</v>
      </c>
      <c r="AJ167" s="1">
        <f t="shared" si="17"/>
        <v>0.20099155835454907</v>
      </c>
      <c r="AK167" s="1">
        <f t="shared" si="17"/>
        <v>0.20099155835454907</v>
      </c>
      <c r="AL167" s="1">
        <f t="shared" si="17"/>
        <v>0.20099155835454907</v>
      </c>
      <c r="AM167" s="1">
        <f t="shared" si="17"/>
        <v>0.20099155835454907</v>
      </c>
      <c r="AN167" s="1">
        <f t="shared" si="17"/>
        <v>0.20099155835454907</v>
      </c>
      <c r="AO167" s="1">
        <f t="shared" si="17"/>
        <v>0.20099155835454907</v>
      </c>
      <c r="AP167" s="1">
        <f t="shared" si="17"/>
        <v>0.20099155835454907</v>
      </c>
      <c r="AQ167" s="1">
        <f t="shared" si="17"/>
        <v>0.20099155835454907</v>
      </c>
      <c r="AR167" s="1">
        <f t="shared" si="17"/>
        <v>0.20099155835454907</v>
      </c>
      <c r="AS167" s="1">
        <f t="shared" si="17"/>
        <v>0.20099155835454907</v>
      </c>
      <c r="AT167" s="1">
        <f t="shared" si="17"/>
        <v>0.20099155835454907</v>
      </c>
      <c r="AU167" s="1">
        <f t="shared" si="17"/>
        <v>0.20099155835454907</v>
      </c>
      <c r="AV167" s="1">
        <f t="shared" si="17"/>
        <v>0.20099155835454907</v>
      </c>
      <c r="AW167" s="1">
        <f t="shared" si="17"/>
        <v>0.20099155835454907</v>
      </c>
    </row>
    <row r="168" spans="1:49">
      <c r="A168" s="2" t="s">
        <v>4</v>
      </c>
      <c r="B168" s="2" t="s">
        <v>24</v>
      </c>
      <c r="C168" s="2" t="s">
        <v>6</v>
      </c>
      <c r="D168" s="2"/>
      <c r="E168" s="2"/>
      <c r="F168" s="2" t="s">
        <v>7</v>
      </c>
      <c r="G168" s="2">
        <v>14</v>
      </c>
      <c r="H168" s="2">
        <v>16</v>
      </c>
      <c r="I168" s="2">
        <v>19</v>
      </c>
      <c r="J168" s="2">
        <v>26</v>
      </c>
      <c r="K168" s="2">
        <v>35</v>
      </c>
      <c r="L168" s="2">
        <v>43</v>
      </c>
      <c r="M168" s="2">
        <v>47</v>
      </c>
      <c r="N168" s="2">
        <v>49</v>
      </c>
      <c r="O168" s="2">
        <v>51</v>
      </c>
      <c r="P168" s="2">
        <v>51</v>
      </c>
      <c r="Q168" s="2">
        <v>55</v>
      </c>
      <c r="R168" s="2">
        <v>52</v>
      </c>
      <c r="S168" s="2">
        <v>50</v>
      </c>
      <c r="T168" s="2">
        <v>47</v>
      </c>
      <c r="U168" s="2">
        <v>46</v>
      </c>
      <c r="V168" s="2">
        <v>52</v>
      </c>
      <c r="W168" s="2">
        <v>60</v>
      </c>
      <c r="X168" s="2">
        <v>62</v>
      </c>
      <c r="Y168" s="2">
        <v>69</v>
      </c>
      <c r="Z168" s="2">
        <v>78</v>
      </c>
      <c r="AA168" s="2">
        <v>88</v>
      </c>
      <c r="AB168" s="2">
        <v>106</v>
      </c>
      <c r="AC168" s="2">
        <v>118</v>
      </c>
      <c r="AD168" s="2">
        <v>127</v>
      </c>
      <c r="AE168" s="2">
        <v>140</v>
      </c>
      <c r="AF168" s="2">
        <v>164</v>
      </c>
      <c r="AG168" s="2">
        <v>127</v>
      </c>
      <c r="AH168" s="2">
        <v>105</v>
      </c>
      <c r="AI168" s="2">
        <v>137</v>
      </c>
      <c r="AJ168" s="2">
        <v>127</v>
      </c>
      <c r="AK168" s="2">
        <v>139</v>
      </c>
      <c r="AL168" s="2">
        <v>144</v>
      </c>
      <c r="AM168" s="2">
        <v>149</v>
      </c>
      <c r="AN168" s="2">
        <v>158</v>
      </c>
      <c r="AO168" s="2">
        <v>168</v>
      </c>
      <c r="AP168" s="2">
        <v>183</v>
      </c>
      <c r="AQ168" s="2">
        <v>180</v>
      </c>
      <c r="AR168" s="2">
        <v>195</v>
      </c>
      <c r="AS168" s="2">
        <v>208</v>
      </c>
      <c r="AT168" s="2">
        <v>235</v>
      </c>
      <c r="AU168" s="2">
        <v>237</v>
      </c>
      <c r="AV168" s="2">
        <v>241</v>
      </c>
      <c r="AW168" s="2">
        <v>278</v>
      </c>
    </row>
    <row r="169" spans="1:49">
      <c r="A169" s="2" t="s">
        <v>4</v>
      </c>
      <c r="B169" s="2" t="s">
        <v>24</v>
      </c>
      <c r="C169" s="2" t="s">
        <v>6</v>
      </c>
      <c r="D169" s="2"/>
      <c r="E169" s="2"/>
      <c r="F169" s="2" t="s">
        <v>8</v>
      </c>
      <c r="G169" s="2">
        <v>5.4580896686159796E-3</v>
      </c>
      <c r="H169" s="2">
        <v>5.8801911062109496E-3</v>
      </c>
      <c r="I169" s="2">
        <v>6.5630397236614898E-3</v>
      </c>
      <c r="J169" s="2">
        <v>8.8105726872246704E-3</v>
      </c>
      <c r="K169" s="2">
        <v>1.15169463639355E-2</v>
      </c>
      <c r="L169" s="2">
        <v>1.3720485003190799E-2</v>
      </c>
      <c r="M169" s="2">
        <v>1.4421601718318499E-2</v>
      </c>
      <c r="N169" s="2">
        <v>1.49847094801223E-2</v>
      </c>
      <c r="O169" s="2">
        <v>1.55109489051095E-2</v>
      </c>
      <c r="P169" s="2">
        <v>1.5111111111111099E-2</v>
      </c>
      <c r="Q169" s="2">
        <v>1.52650568970303E-2</v>
      </c>
      <c r="R169" s="2">
        <v>1.48232611174458E-2</v>
      </c>
      <c r="S169" s="2">
        <v>1.5984654731457801E-2</v>
      </c>
      <c r="T169" s="2">
        <v>1.4761306532663301E-2</v>
      </c>
      <c r="U169" s="2">
        <v>1.3379872018615501E-2</v>
      </c>
      <c r="V169" s="2">
        <v>1.4130434782608701E-2</v>
      </c>
      <c r="W169" s="2">
        <v>1.55844155844156E-2</v>
      </c>
      <c r="X169" s="2">
        <v>1.5546639919759299E-2</v>
      </c>
      <c r="Y169" s="2">
        <v>1.6503228892609401E-2</v>
      </c>
      <c r="Z169" s="2">
        <v>1.8378887841658802E-2</v>
      </c>
      <c r="AA169" s="2">
        <v>2.0493712156497399E-2</v>
      </c>
      <c r="AB169" s="2">
        <v>2.3230330922638601E-2</v>
      </c>
      <c r="AC169" s="2">
        <v>2.5090367850308298E-2</v>
      </c>
      <c r="AD169" s="2">
        <v>2.6147827877290499E-2</v>
      </c>
      <c r="AE169" s="2">
        <v>2.7242654212881901E-2</v>
      </c>
      <c r="AF169" s="2">
        <v>3.0460624071322401E-2</v>
      </c>
      <c r="AG169" s="2">
        <v>2.31203349717823E-2</v>
      </c>
      <c r="AH169" s="2">
        <v>1.8600531443755501E-2</v>
      </c>
      <c r="AI169" s="2">
        <v>2.2780179580977701E-2</v>
      </c>
      <c r="AJ169" s="2">
        <v>2.3849765258215999E-2</v>
      </c>
      <c r="AK169" s="2">
        <v>2.6792598303777899E-2</v>
      </c>
      <c r="AL169" s="2">
        <v>2.85431119920714E-2</v>
      </c>
      <c r="AM169" s="2">
        <v>3.1554426090639603E-2</v>
      </c>
      <c r="AN169" s="2">
        <v>3.3068229384679799E-2</v>
      </c>
      <c r="AO169" s="2">
        <v>3.5843823341156399E-2</v>
      </c>
      <c r="AP169" s="2">
        <v>3.8689217758985199E-2</v>
      </c>
      <c r="AQ169" s="2">
        <v>3.8184132371658901E-2</v>
      </c>
      <c r="AR169" s="2">
        <v>4.1147921502426701E-2</v>
      </c>
      <c r="AS169" s="2">
        <v>3.9371569184175698E-2</v>
      </c>
      <c r="AT169" s="2">
        <v>4.4558210087220301E-2</v>
      </c>
      <c r="AU169" s="2">
        <v>4.1630072018268099E-2</v>
      </c>
      <c r="AV169" s="2">
        <v>3.8671373555840799E-2</v>
      </c>
      <c r="AW169" s="2">
        <v>4.2808746535263301E-2</v>
      </c>
    </row>
    <row r="170" spans="1:49">
      <c r="A170" s="1" t="s">
        <v>4</v>
      </c>
      <c r="B170" s="1" t="s">
        <v>24</v>
      </c>
      <c r="C170" s="1" t="s">
        <v>6</v>
      </c>
      <c r="D170" s="1" t="s">
        <v>41</v>
      </c>
      <c r="E170" s="1" t="s">
        <v>339</v>
      </c>
      <c r="F170" s="1" t="s">
        <v>51</v>
      </c>
      <c r="G170" s="1">
        <f>'Domestic electricity allocation'!E26</f>
        <v>0.39055133079847892</v>
      </c>
      <c r="H170" s="1">
        <f>'Domestic electricity allocation'!F26</f>
        <v>0.39555133079847893</v>
      </c>
      <c r="I170" s="1">
        <f>'Domestic electricity allocation'!G26</f>
        <v>0.40055133079847893</v>
      </c>
      <c r="J170" s="1">
        <f>'Domestic electricity allocation'!H26</f>
        <v>0.40555133079847894</v>
      </c>
      <c r="K170" s="1">
        <f>'Domestic electricity allocation'!I26</f>
        <v>0.41055133079847894</v>
      </c>
      <c r="L170" s="1">
        <f>'Domestic electricity allocation'!J26</f>
        <v>0.41555133079847895</v>
      </c>
      <c r="M170" s="1">
        <f>'Domestic electricity allocation'!K26</f>
        <v>0.42055133079847895</v>
      </c>
      <c r="N170" s="1">
        <f>'Domestic electricity allocation'!L26</f>
        <v>0.42555133079847896</v>
      </c>
      <c r="O170" s="1">
        <f>'Domestic electricity allocation'!M26</f>
        <v>0.43055133079847896</v>
      </c>
      <c r="P170" s="1">
        <f>'Domestic electricity allocation'!N26</f>
        <v>0.43555133079847896</v>
      </c>
      <c r="Q170" s="1">
        <f>'Domestic electricity allocation'!O26</f>
        <v>0.44055133079847897</v>
      </c>
      <c r="R170" s="1">
        <f>'Domestic electricity allocation'!P26</f>
        <v>0.44555133079847897</v>
      </c>
      <c r="S170" s="1">
        <f>'Domestic electricity allocation'!Q26</f>
        <v>0.45055133079847898</v>
      </c>
      <c r="T170" s="1">
        <f>'Domestic electricity allocation'!R26</f>
        <v>0.45555133079847898</v>
      </c>
      <c r="U170" s="1">
        <f>'Domestic electricity allocation'!S26</f>
        <v>0.46055133079847899</v>
      </c>
      <c r="V170" s="1">
        <f>'Domestic electricity allocation'!T26</f>
        <v>0.46555133079847899</v>
      </c>
      <c r="W170" s="1">
        <f>'Domestic electricity allocation'!U26</f>
        <v>0.470551330798479</v>
      </c>
      <c r="X170" s="1">
        <f>'Domestic electricity allocation'!V26</f>
        <v>0.475551330798479</v>
      </c>
      <c r="Y170" s="1">
        <f>'Domestic electricity allocation'!W26</f>
        <v>0.480551330798479</v>
      </c>
      <c r="Z170" s="1">
        <f>'Domestic electricity allocation'!X26</f>
        <v>0.48555133079847901</v>
      </c>
      <c r="AA170" s="1">
        <f>'Domestic electricity allocation'!Y26</f>
        <v>0.49055133079847901</v>
      </c>
      <c r="AB170" s="1">
        <f>'Domestic electricity allocation'!Z26</f>
        <v>0.49555133079847902</v>
      </c>
      <c r="AC170" s="1">
        <f>'Domestic electricity allocation'!AA26</f>
        <v>0.50055133079847902</v>
      </c>
      <c r="AD170" s="1">
        <f>'Domestic electricity allocation'!AB26</f>
        <v>0.50555133079847903</v>
      </c>
      <c r="AE170" s="1">
        <f>'Domestic electricity allocation'!AC26</f>
        <v>0.51055133079847903</v>
      </c>
      <c r="AF170" s="1">
        <f>'Domestic electricity allocation'!AD26</f>
        <v>0.51555133079847903</v>
      </c>
      <c r="AG170" s="1">
        <f>'Domestic electricity allocation'!AE26</f>
        <v>0.52055133079847904</v>
      </c>
      <c r="AH170" s="1">
        <f>'Domestic electricity allocation'!AF26</f>
        <v>0.52555133079847904</v>
      </c>
      <c r="AI170" s="1">
        <f>'Domestic electricity allocation'!AG26</f>
        <v>0.53055133079847905</v>
      </c>
      <c r="AJ170" s="1">
        <f>'Domestic electricity allocation'!AH26</f>
        <v>0.53555133079847905</v>
      </c>
      <c r="AK170" s="1">
        <f>'Domestic electricity allocation'!AI26</f>
        <v>0.54055133079847906</v>
      </c>
      <c r="AL170" s="1">
        <f>'Domestic electricity allocation'!AJ26</f>
        <v>0.54555133079847906</v>
      </c>
      <c r="AM170" s="1">
        <f>'Domestic electricity allocation'!AK26</f>
        <v>0.55055133079847907</v>
      </c>
      <c r="AN170" s="1">
        <f>'Domestic electricity allocation'!AL26</f>
        <v>0.55555133079847907</v>
      </c>
      <c r="AO170" s="1">
        <f>'Domestic electricity allocation'!AM26</f>
        <v>0.56055133079847907</v>
      </c>
      <c r="AP170" s="1">
        <f>'Domestic electricity allocation'!AN26</f>
        <v>0.56555133079847908</v>
      </c>
      <c r="AQ170" s="1">
        <f>'Domestic electricity allocation'!AO26</f>
        <v>0.57055133079847908</v>
      </c>
      <c r="AR170" s="1">
        <f>'Domestic electricity allocation'!AP26</f>
        <v>0.57555133079847909</v>
      </c>
      <c r="AS170" s="1">
        <f>'Domestic electricity allocation'!AQ26</f>
        <v>0.58055133079847909</v>
      </c>
      <c r="AT170" s="1">
        <f>'Domestic electricity allocation'!AR26</f>
        <v>0.5855513307984791</v>
      </c>
      <c r="AU170" s="1">
        <f>'Domestic electricity allocation'!AS26</f>
        <v>0.5905513307984791</v>
      </c>
      <c r="AV170" s="1">
        <f>'Domestic electricity allocation'!AT26</f>
        <v>0.59555133079847911</v>
      </c>
      <c r="AW170" s="1">
        <f>'Domestic electricity allocation'!AU26</f>
        <v>0.60055133079847911</v>
      </c>
    </row>
    <row r="171" spans="1:49">
      <c r="A171" s="1" t="s">
        <v>4</v>
      </c>
      <c r="B171" s="1" t="s">
        <v>24</v>
      </c>
      <c r="C171" s="1" t="s">
        <v>6</v>
      </c>
      <c r="D171" s="1" t="s">
        <v>41</v>
      </c>
      <c r="E171" s="1" t="s">
        <v>339</v>
      </c>
      <c r="F171" s="1" t="s">
        <v>256</v>
      </c>
      <c r="G171" s="1">
        <f>'Domestic refrigeration'!D18</f>
        <v>0.21</v>
      </c>
      <c r="H171" s="1">
        <f>'Domestic refrigeration'!E18</f>
        <v>0.21349206349206348</v>
      </c>
      <c r="I171" s="1">
        <f>'Domestic refrigeration'!F18</f>
        <v>0.21698412698412697</v>
      </c>
      <c r="J171" s="1">
        <f>'Domestic refrigeration'!G18</f>
        <v>0.22047619047619046</v>
      </c>
      <c r="K171" s="1">
        <f>'Domestic refrigeration'!H18</f>
        <v>0.22396825396825396</v>
      </c>
      <c r="L171" s="1">
        <f>'Domestic refrigeration'!I18</f>
        <v>0.22746031746031745</v>
      </c>
      <c r="M171" s="1">
        <f>'Domestic refrigeration'!J18</f>
        <v>0.23095238095238094</v>
      </c>
      <c r="N171" s="1">
        <f>'Domestic refrigeration'!K18</f>
        <v>0.23444444444444446</v>
      </c>
      <c r="O171" s="1">
        <f>'Domestic refrigeration'!L18</f>
        <v>0.23793650793650795</v>
      </c>
      <c r="P171" s="1">
        <f>'Domestic refrigeration'!M18</f>
        <v>0.24142857142857144</v>
      </c>
      <c r="Q171" s="1">
        <f>'Domestic refrigeration'!N18</f>
        <v>0.24492063492063493</v>
      </c>
      <c r="R171" s="1">
        <f>'Domestic refrigeration'!O18</f>
        <v>0.24841269841269842</v>
      </c>
      <c r="S171" s="1">
        <f>'Domestic refrigeration'!P18</f>
        <v>0.25190476190476191</v>
      </c>
      <c r="T171" s="1">
        <f>'Domestic refrigeration'!Q18</f>
        <v>0.2553968253968254</v>
      </c>
      <c r="U171" s="1">
        <f>'Domestic refrigeration'!R18</f>
        <v>0.25888888888888889</v>
      </c>
      <c r="V171" s="1">
        <f>'Domestic refrigeration'!S18</f>
        <v>0.26238095238095238</v>
      </c>
      <c r="W171" s="1">
        <f>'Domestic refrigeration'!T18</f>
        <v>0.26587301587301587</v>
      </c>
      <c r="X171" s="1">
        <f>'Domestic refrigeration'!U18</f>
        <v>0.26936507936507936</v>
      </c>
      <c r="Y171" s="1">
        <f>'Domestic refrigeration'!V18</f>
        <v>0.27285714285714285</v>
      </c>
      <c r="Z171" s="1">
        <f>'Domestic refrigeration'!W18</f>
        <v>0.27634920634920634</v>
      </c>
      <c r="AA171" s="1">
        <f>'Domestic refrigeration'!X18</f>
        <v>0.27984126984126984</v>
      </c>
      <c r="AB171" s="1">
        <f>'Domestic refrigeration'!Y18</f>
        <v>0.28333333333333333</v>
      </c>
      <c r="AC171" s="1">
        <f>'Domestic refrigeration'!Z18</f>
        <v>0.28682539682539682</v>
      </c>
      <c r="AD171" s="1">
        <f>'Domestic refrigeration'!AA18</f>
        <v>0.29031746031746031</v>
      </c>
      <c r="AE171" s="1">
        <f>'Domestic refrigeration'!AB18</f>
        <v>0.2938095238095238</v>
      </c>
      <c r="AF171" s="1">
        <f>'Domestic refrigeration'!AC18</f>
        <v>0.29730158730158729</v>
      </c>
      <c r="AG171" s="1">
        <f>'Domestic refrigeration'!AD18</f>
        <v>0.30079365079365084</v>
      </c>
      <c r="AH171" s="1">
        <f>'Domestic refrigeration'!AE18</f>
        <v>0.30428571428571427</v>
      </c>
      <c r="AI171" s="1">
        <f>'Domestic refrigeration'!AF18</f>
        <v>0.30777777777777782</v>
      </c>
      <c r="AJ171" s="1">
        <f>'Domestic refrigeration'!AG18</f>
        <v>0.31126984126984125</v>
      </c>
      <c r="AK171" s="1">
        <f>'Domestic refrigeration'!AH18</f>
        <v>0.3147619047619048</v>
      </c>
      <c r="AL171" s="1">
        <f>'Domestic refrigeration'!AI18</f>
        <v>0.31825396825396829</v>
      </c>
      <c r="AM171" s="1">
        <f>'Domestic refrigeration'!AJ18</f>
        <v>0.32174603174603178</v>
      </c>
      <c r="AN171" s="1">
        <f>'Domestic refrigeration'!AK18</f>
        <v>0.32523809523809527</v>
      </c>
      <c r="AO171" s="1">
        <f>'Domestic refrigeration'!AL18</f>
        <v>0.32873015873015876</v>
      </c>
      <c r="AP171" s="1">
        <f>'Domestic refrigeration'!AM18</f>
        <v>0.33222222222222225</v>
      </c>
      <c r="AQ171" s="1">
        <f>'Domestic refrigeration'!AN18</f>
        <v>0.33571428571428574</v>
      </c>
      <c r="AR171" s="1">
        <f>'Domestic refrigeration'!AO18</f>
        <v>0.33920634920634923</v>
      </c>
      <c r="AS171" s="1">
        <f>'Domestic refrigeration'!AP18</f>
        <v>0.34269841269841272</v>
      </c>
      <c r="AT171" s="1">
        <f>'Domestic refrigeration'!AQ18</f>
        <v>0.34619047619047622</v>
      </c>
      <c r="AU171" s="1">
        <f>'Domestic refrigeration'!AR18</f>
        <v>0.34968253968253971</v>
      </c>
      <c r="AV171" s="1">
        <f>'Domestic refrigeration'!AS18</f>
        <v>0.3531746031746032</v>
      </c>
      <c r="AW171" s="1">
        <f>'Domestic refrigeration'!AT18</f>
        <v>0.35666666666666669</v>
      </c>
    </row>
    <row r="172" spans="1:49">
      <c r="A172" s="1" t="s">
        <v>4</v>
      </c>
      <c r="B172" s="1" t="s">
        <v>24</v>
      </c>
      <c r="C172" s="1" t="s">
        <v>6</v>
      </c>
      <c r="D172" s="1" t="s">
        <v>41</v>
      </c>
      <c r="E172" s="1" t="s">
        <v>339</v>
      </c>
      <c r="F172" s="1" t="s">
        <v>318</v>
      </c>
      <c r="G172" s="1">
        <f t="shared" ref="G172:AW172" si="18">phi_LTH.neg20.C</f>
        <v>0.13300399011970354</v>
      </c>
      <c r="H172" s="1">
        <f t="shared" si="18"/>
        <v>0.13300399011970354</v>
      </c>
      <c r="I172" s="1">
        <f t="shared" si="18"/>
        <v>0.13300399011970354</v>
      </c>
      <c r="J172" s="1">
        <f t="shared" si="18"/>
        <v>0.13300399011970354</v>
      </c>
      <c r="K172" s="1">
        <f t="shared" si="18"/>
        <v>0.13300399011970354</v>
      </c>
      <c r="L172" s="1">
        <f t="shared" si="18"/>
        <v>0.13300399011970354</v>
      </c>
      <c r="M172" s="1">
        <f t="shared" si="18"/>
        <v>0.13300399011970354</v>
      </c>
      <c r="N172" s="1">
        <f t="shared" si="18"/>
        <v>0.13300399011970354</v>
      </c>
      <c r="O172" s="1">
        <f t="shared" si="18"/>
        <v>0.13300399011970354</v>
      </c>
      <c r="P172" s="1">
        <f t="shared" si="18"/>
        <v>0.13300399011970354</v>
      </c>
      <c r="Q172" s="1">
        <f t="shared" si="18"/>
        <v>0.13300399011970354</v>
      </c>
      <c r="R172" s="1">
        <f t="shared" si="18"/>
        <v>0.13300399011970354</v>
      </c>
      <c r="S172" s="1">
        <f t="shared" si="18"/>
        <v>0.13300399011970354</v>
      </c>
      <c r="T172" s="1">
        <f t="shared" si="18"/>
        <v>0.13300399011970354</v>
      </c>
      <c r="U172" s="1">
        <f t="shared" si="18"/>
        <v>0.13300399011970354</v>
      </c>
      <c r="V172" s="1">
        <f t="shared" si="18"/>
        <v>0.13300399011970354</v>
      </c>
      <c r="W172" s="1">
        <f t="shared" si="18"/>
        <v>0.13300399011970354</v>
      </c>
      <c r="X172" s="1">
        <f t="shared" si="18"/>
        <v>0.13300399011970354</v>
      </c>
      <c r="Y172" s="1">
        <f t="shared" si="18"/>
        <v>0.13300399011970354</v>
      </c>
      <c r="Z172" s="1">
        <f t="shared" si="18"/>
        <v>0.13300399011970354</v>
      </c>
      <c r="AA172" s="1">
        <f t="shared" si="18"/>
        <v>0.13300399011970354</v>
      </c>
      <c r="AB172" s="1">
        <f t="shared" si="18"/>
        <v>0.13300399011970354</v>
      </c>
      <c r="AC172" s="1">
        <f t="shared" si="18"/>
        <v>0.13300399011970354</v>
      </c>
      <c r="AD172" s="1">
        <f t="shared" si="18"/>
        <v>0.13300399011970354</v>
      </c>
      <c r="AE172" s="1">
        <f t="shared" si="18"/>
        <v>0.13300399011970354</v>
      </c>
      <c r="AF172" s="1">
        <f t="shared" si="18"/>
        <v>0.13300399011970354</v>
      </c>
      <c r="AG172" s="1">
        <f t="shared" si="18"/>
        <v>0.13300399011970354</v>
      </c>
      <c r="AH172" s="1">
        <f t="shared" si="18"/>
        <v>0.13300399011970354</v>
      </c>
      <c r="AI172" s="1">
        <f t="shared" si="18"/>
        <v>0.13300399011970354</v>
      </c>
      <c r="AJ172" s="1">
        <f t="shared" si="18"/>
        <v>0.13300399011970354</v>
      </c>
      <c r="AK172" s="1">
        <f t="shared" si="18"/>
        <v>0.13300399011970354</v>
      </c>
      <c r="AL172" s="1">
        <f t="shared" si="18"/>
        <v>0.13300399011970354</v>
      </c>
      <c r="AM172" s="1">
        <f t="shared" si="18"/>
        <v>0.13300399011970354</v>
      </c>
      <c r="AN172" s="1">
        <f t="shared" si="18"/>
        <v>0.13300399011970354</v>
      </c>
      <c r="AO172" s="1">
        <f t="shared" si="18"/>
        <v>0.13300399011970354</v>
      </c>
      <c r="AP172" s="1">
        <f t="shared" si="18"/>
        <v>0.13300399011970354</v>
      </c>
      <c r="AQ172" s="1">
        <f t="shared" si="18"/>
        <v>0.13300399011970354</v>
      </c>
      <c r="AR172" s="1">
        <f t="shared" si="18"/>
        <v>0.13300399011970354</v>
      </c>
      <c r="AS172" s="1">
        <f t="shared" si="18"/>
        <v>0.13300399011970354</v>
      </c>
      <c r="AT172" s="1">
        <f t="shared" si="18"/>
        <v>0.13300399011970354</v>
      </c>
      <c r="AU172" s="1">
        <f t="shared" si="18"/>
        <v>0.13300399011970354</v>
      </c>
      <c r="AV172" s="1">
        <f t="shared" si="18"/>
        <v>0.13300399011970354</v>
      </c>
      <c r="AW172" s="1">
        <f t="shared" si="18"/>
        <v>0.13300399011970354</v>
      </c>
    </row>
    <row r="173" spans="1:49">
      <c r="A173" s="1" t="s">
        <v>4</v>
      </c>
      <c r="B173" s="1" t="s">
        <v>24</v>
      </c>
      <c r="C173" s="1" t="s">
        <v>6</v>
      </c>
      <c r="D173" s="1" t="s">
        <v>39</v>
      </c>
      <c r="E173" s="1" t="s">
        <v>326</v>
      </c>
      <c r="F173" s="1" t="s">
        <v>51</v>
      </c>
      <c r="G173" s="1">
        <f>'Domestic electricity allocation'!E28</f>
        <v>0.24377946768060843</v>
      </c>
      <c r="H173" s="1">
        <f>'Domestic electricity allocation'!F28</f>
        <v>0.24177946768060843</v>
      </c>
      <c r="I173" s="1">
        <f>'Domestic electricity allocation'!G28</f>
        <v>0.23977946768060845</v>
      </c>
      <c r="J173" s="1">
        <f>'Domestic electricity allocation'!H28</f>
        <v>0.23777946768060843</v>
      </c>
      <c r="K173" s="1">
        <f>'Domestic electricity allocation'!I28</f>
        <v>0.23577946768060842</v>
      </c>
      <c r="L173" s="1">
        <f>'Domestic electricity allocation'!J28</f>
        <v>0.23377946768060842</v>
      </c>
      <c r="M173" s="1">
        <f>'Domestic electricity allocation'!K28</f>
        <v>0.23177946768060842</v>
      </c>
      <c r="N173" s="1">
        <f>'Domestic electricity allocation'!L28</f>
        <v>0.22977946768060839</v>
      </c>
      <c r="O173" s="1">
        <f>'Domestic electricity allocation'!M28</f>
        <v>0.22777946768060842</v>
      </c>
      <c r="P173" s="1">
        <f>'Domestic electricity allocation'!N28</f>
        <v>0.22577946768060841</v>
      </c>
      <c r="Q173" s="1">
        <f>'Domestic electricity allocation'!O28</f>
        <v>0.22377946768060841</v>
      </c>
      <c r="R173" s="1">
        <f>'Domestic electricity allocation'!P28</f>
        <v>0.22177946768060841</v>
      </c>
      <c r="S173" s="1">
        <f>'Domestic electricity allocation'!Q28</f>
        <v>0.21977946768060841</v>
      </c>
      <c r="T173" s="1">
        <f>'Domestic electricity allocation'!R28</f>
        <v>0.21777946768060841</v>
      </c>
      <c r="U173" s="1">
        <f>'Domestic electricity allocation'!S28</f>
        <v>0.21577946768060843</v>
      </c>
      <c r="V173" s="1">
        <f>'Domestic electricity allocation'!T28</f>
        <v>0.2137794676806084</v>
      </c>
      <c r="W173" s="1">
        <f>'Domestic electricity allocation'!U28</f>
        <v>0.2117794676806084</v>
      </c>
      <c r="X173" s="1">
        <f>'Domestic electricity allocation'!V28</f>
        <v>0.2097794676806084</v>
      </c>
      <c r="Y173" s="1">
        <f>'Domestic electricity allocation'!W28</f>
        <v>0.2077794676806084</v>
      </c>
      <c r="Z173" s="1">
        <f>'Domestic electricity allocation'!X28</f>
        <v>0.20577946768060837</v>
      </c>
      <c r="AA173" s="1">
        <f>'Domestic electricity allocation'!Y28</f>
        <v>0.20377946768060839</v>
      </c>
      <c r="AB173" s="1">
        <f>'Domestic electricity allocation'!Z28</f>
        <v>0.20177946768060839</v>
      </c>
      <c r="AC173" s="1">
        <f>'Domestic electricity allocation'!AA28</f>
        <v>0.19977946768060839</v>
      </c>
      <c r="AD173" s="1">
        <f>'Domestic electricity allocation'!AB28</f>
        <v>0.19777946768060839</v>
      </c>
      <c r="AE173" s="1">
        <f>'Domestic electricity allocation'!AC28</f>
        <v>0.19577946768060836</v>
      </c>
      <c r="AF173" s="1">
        <f>'Domestic electricity allocation'!AD28</f>
        <v>0.19377946768060839</v>
      </c>
      <c r="AG173" s="1">
        <f>'Domestic electricity allocation'!AE28</f>
        <v>0.19177946768060838</v>
      </c>
      <c r="AH173" s="1">
        <f>'Domestic electricity allocation'!AF28</f>
        <v>0.18977946768060838</v>
      </c>
      <c r="AI173" s="1">
        <f>'Domestic electricity allocation'!AG28</f>
        <v>0.18777946768060838</v>
      </c>
      <c r="AJ173" s="1">
        <f>'Domestic electricity allocation'!AH28</f>
        <v>0.18577946768060838</v>
      </c>
      <c r="AK173" s="1">
        <f>'Domestic electricity allocation'!AI28</f>
        <v>0.18377946768060838</v>
      </c>
      <c r="AL173" s="1">
        <f>'Domestic electricity allocation'!AJ28</f>
        <v>0.1817794676806084</v>
      </c>
      <c r="AM173" s="1">
        <f>'Domestic electricity allocation'!AK28</f>
        <v>0.17977946768060837</v>
      </c>
      <c r="AN173" s="1">
        <f>'Domestic electricity allocation'!AL28</f>
        <v>0.17777946768060837</v>
      </c>
      <c r="AO173" s="1">
        <f>'Domestic electricity allocation'!AM28</f>
        <v>0.17577946768060837</v>
      </c>
      <c r="AP173" s="1">
        <f>'Domestic electricity allocation'!AN28</f>
        <v>0.17377946768060837</v>
      </c>
      <c r="AQ173" s="1">
        <f>'Domestic electricity allocation'!AO28</f>
        <v>0.17177946768060834</v>
      </c>
      <c r="AR173" s="1">
        <f>'Domestic electricity allocation'!AP28</f>
        <v>0.16977946768060836</v>
      </c>
      <c r="AS173" s="1">
        <f>'Domestic electricity allocation'!AQ28</f>
        <v>0.16777946768060836</v>
      </c>
      <c r="AT173" s="1">
        <f>'Domestic electricity allocation'!AR28</f>
        <v>0.16577946768060836</v>
      </c>
      <c r="AU173" s="1">
        <f>'Domestic electricity allocation'!AS28</f>
        <v>0.16377946768060836</v>
      </c>
      <c r="AV173" s="1">
        <f>'Domestic electricity allocation'!AT28</f>
        <v>0.16177946768060836</v>
      </c>
      <c r="AW173" s="1">
        <f>'Domestic electricity allocation'!AU28</f>
        <v>0.15977946768060836</v>
      </c>
    </row>
    <row r="174" spans="1:49">
      <c r="A174" s="1" t="s">
        <v>4</v>
      </c>
      <c r="B174" s="1" t="s">
        <v>24</v>
      </c>
      <c r="C174" s="1" t="s">
        <v>6</v>
      </c>
      <c r="D174" s="1" t="s">
        <v>39</v>
      </c>
      <c r="E174" s="1" t="s">
        <v>326</v>
      </c>
      <c r="F174" s="1" t="s">
        <v>256</v>
      </c>
      <c r="G174" s="1">
        <f>'Electric lighting efficiencies'!Z18</f>
        <v>0.2</v>
      </c>
      <c r="H174" s="1">
        <f>'Electric lighting efficiencies'!AA18</f>
        <v>0.2</v>
      </c>
      <c r="I174" s="1">
        <f>'Electric lighting efficiencies'!AB18</f>
        <v>0.2</v>
      </c>
      <c r="J174" s="1">
        <f>'Electric lighting efficiencies'!AC18</f>
        <v>0.2</v>
      </c>
      <c r="K174" s="1">
        <f>'Electric lighting efficiencies'!AD18</f>
        <v>0.2</v>
      </c>
      <c r="L174" s="1">
        <f>'Electric lighting efficiencies'!AE18</f>
        <v>0.2</v>
      </c>
      <c r="M174" s="1">
        <f>'Electric lighting efficiencies'!AF18</f>
        <v>0.2</v>
      </c>
      <c r="N174" s="1">
        <f>'Electric lighting efficiencies'!AG18</f>
        <v>0.2</v>
      </c>
      <c r="O174" s="1">
        <f>'Electric lighting efficiencies'!AH18</f>
        <v>0.2</v>
      </c>
      <c r="P174" s="1">
        <f>'Electric lighting efficiencies'!AI18</f>
        <v>0.2</v>
      </c>
      <c r="Q174" s="1">
        <f>'Electric lighting efficiencies'!AJ18</f>
        <v>0.2</v>
      </c>
      <c r="R174" s="1">
        <f>'Electric lighting efficiencies'!AK18</f>
        <v>0.2</v>
      </c>
      <c r="S174" s="1">
        <f>'Electric lighting efficiencies'!AL18</f>
        <v>0.2</v>
      </c>
      <c r="T174" s="1">
        <f>'Electric lighting efficiencies'!AM18</f>
        <v>0.2</v>
      </c>
      <c r="U174" s="1">
        <f>'Electric lighting efficiencies'!AN18</f>
        <v>0.2</v>
      </c>
      <c r="V174" s="1">
        <f>'Electric lighting efficiencies'!AO18</f>
        <v>0.2</v>
      </c>
      <c r="W174" s="1">
        <f>'Electric lighting efficiencies'!AP18</f>
        <v>0.2</v>
      </c>
      <c r="X174" s="1">
        <f>'Electric lighting efficiencies'!AQ18</f>
        <v>0.2</v>
      </c>
      <c r="Y174" s="1">
        <f>'Electric lighting efficiencies'!AR18</f>
        <v>0.2</v>
      </c>
      <c r="Z174" s="1">
        <f>'Electric lighting efficiencies'!AS18</f>
        <v>0.2</v>
      </c>
      <c r="AA174" s="1">
        <f>'Electric lighting efficiencies'!AT18</f>
        <v>0.2</v>
      </c>
      <c r="AB174" s="1">
        <f>'Electric lighting efficiencies'!AU18</f>
        <v>0.2</v>
      </c>
      <c r="AC174" s="1">
        <f>'Electric lighting efficiencies'!AV18</f>
        <v>0.2</v>
      </c>
      <c r="AD174" s="1">
        <f>'Electric lighting efficiencies'!AW18</f>
        <v>0.2</v>
      </c>
      <c r="AE174" s="1">
        <f>'Electric lighting efficiencies'!AX18</f>
        <v>0.2</v>
      </c>
      <c r="AF174" s="1">
        <f>'Electric lighting efficiencies'!AY18</f>
        <v>0.2</v>
      </c>
      <c r="AG174" s="1">
        <f>'Electric lighting efficiencies'!AZ18</f>
        <v>0.2</v>
      </c>
      <c r="AH174" s="1">
        <f>'Electric lighting efficiencies'!BA18</f>
        <v>0.2</v>
      </c>
      <c r="AI174" s="1">
        <f>'Electric lighting efficiencies'!BB18</f>
        <v>0.2</v>
      </c>
      <c r="AJ174" s="1">
        <f>'Electric lighting efficiencies'!BC18</f>
        <v>0.2</v>
      </c>
      <c r="AK174" s="1">
        <f>'Electric lighting efficiencies'!BD18</f>
        <v>0.2</v>
      </c>
      <c r="AL174" s="1">
        <f>'Electric lighting efficiencies'!BE18</f>
        <v>0.2</v>
      </c>
      <c r="AM174" s="1">
        <f>'Electric lighting efficiencies'!BF18</f>
        <v>0.2</v>
      </c>
      <c r="AN174" s="1">
        <f>'Electric lighting efficiencies'!BG18</f>
        <v>0.2</v>
      </c>
      <c r="AO174" s="1">
        <f>'Electric lighting efficiencies'!BH18</f>
        <v>0.2</v>
      </c>
      <c r="AP174" s="1">
        <f>'Electric lighting efficiencies'!BI18</f>
        <v>0.2</v>
      </c>
      <c r="AQ174" s="1">
        <f>'Electric lighting efficiencies'!BJ18</f>
        <v>0.2</v>
      </c>
      <c r="AR174" s="1">
        <f>'Electric lighting efficiencies'!BK18</f>
        <v>0.2</v>
      </c>
      <c r="AS174" s="1">
        <f>'Electric lighting efficiencies'!BL18</f>
        <v>0.2</v>
      </c>
      <c r="AT174" s="1">
        <f>'Electric lighting efficiencies'!BM18</f>
        <v>0.2</v>
      </c>
      <c r="AU174" s="1">
        <f>'Electric lighting efficiencies'!BN18</f>
        <v>0.2</v>
      </c>
      <c r="AV174" s="1">
        <f>'Electric lighting efficiencies'!BO18</f>
        <v>0.2</v>
      </c>
      <c r="AW174" s="1">
        <f>'Electric lighting efficiencies'!BP18</f>
        <v>0.2</v>
      </c>
    </row>
    <row r="175" spans="1:49">
      <c r="A175" s="1" t="s">
        <v>4</v>
      </c>
      <c r="B175" s="1" t="s">
        <v>24</v>
      </c>
      <c r="C175" s="1" t="s">
        <v>6</v>
      </c>
      <c r="D175" s="1" t="s">
        <v>39</v>
      </c>
      <c r="E175" s="1" t="s">
        <v>326</v>
      </c>
      <c r="F175" s="1" t="s">
        <v>318</v>
      </c>
      <c r="G175" s="1">
        <f>'Electric lighting efficiencies'!Z19</f>
        <v>0.12612005856515374</v>
      </c>
      <c r="H175" s="1">
        <f>'Electric lighting efficiencies'!AA19</f>
        <v>0.12808199121522693</v>
      </c>
      <c r="I175" s="1">
        <f>'Electric lighting efficiencies'!AB19</f>
        <v>0.13004392386530014</v>
      </c>
      <c r="J175" s="1">
        <f>'Electric lighting efficiencies'!AC19</f>
        <v>0.13200585651537333</v>
      </c>
      <c r="K175" s="1">
        <f>'Electric lighting efficiencies'!AD19</f>
        <v>0.13396778916544655</v>
      </c>
      <c r="L175" s="1">
        <f>'Electric lighting efficiencies'!AE19</f>
        <v>0.13592972181551977</v>
      </c>
      <c r="M175" s="1">
        <f>'Electric lighting efficiencies'!AF19</f>
        <v>0.13789165446559296</v>
      </c>
      <c r="N175" s="1">
        <f>'Electric lighting efficiencies'!AG19</f>
        <v>0.13985358711566617</v>
      </c>
      <c r="O175" s="1">
        <f>'Electric lighting efficiencies'!AH19</f>
        <v>0.14181551976573939</v>
      </c>
      <c r="P175" s="1">
        <f>'Electric lighting efficiencies'!AI19</f>
        <v>0.14377745241581258</v>
      </c>
      <c r="Q175" s="1">
        <f>'Electric lighting efficiencies'!AJ19</f>
        <v>0.1457393850658858</v>
      </c>
      <c r="R175" s="1">
        <f>'Electric lighting efficiencies'!AK19</f>
        <v>0.14770131771595901</v>
      </c>
      <c r="S175" s="1">
        <f>'Electric lighting efficiencies'!AL19</f>
        <v>0.14966325036603223</v>
      </c>
      <c r="T175" s="1">
        <f>'Electric lighting efficiencies'!AM19</f>
        <v>0.15162518301610542</v>
      </c>
      <c r="U175" s="1">
        <f>'Electric lighting efficiencies'!AN19</f>
        <v>0.15358711566617861</v>
      </c>
      <c r="V175" s="1">
        <f>'Electric lighting efficiencies'!AO19</f>
        <v>0.1555490483162518</v>
      </c>
      <c r="W175" s="1">
        <f>'Electric lighting efficiencies'!AP19</f>
        <v>0.15751098096632501</v>
      </c>
      <c r="X175" s="1">
        <f>'Electric lighting efficiencies'!AQ19</f>
        <v>0.15947291361639823</v>
      </c>
      <c r="Y175" s="1">
        <f>'Electric lighting efficiencies'!AR19</f>
        <v>0.16143484626647142</v>
      </c>
      <c r="Z175" s="1">
        <f>'Electric lighting efficiencies'!AS19</f>
        <v>0.16339677891654464</v>
      </c>
      <c r="AA175" s="1">
        <f>'Electric lighting efficiencies'!AT19</f>
        <v>0.16535871156661788</v>
      </c>
      <c r="AB175" s="1">
        <f>'Electric lighting efficiencies'!AU19</f>
        <v>0.16732064421669107</v>
      </c>
      <c r="AC175" s="1">
        <f>'Electric lighting efficiencies'!AV19</f>
        <v>0.16928257686676429</v>
      </c>
      <c r="AD175" s="1">
        <f>'Electric lighting efficiencies'!AW19</f>
        <v>0.17124450951683748</v>
      </c>
      <c r="AE175" s="1">
        <f>'Electric lighting efficiencies'!AX19</f>
        <v>0.17320644216691067</v>
      </c>
      <c r="AF175" s="1">
        <f>'Electric lighting efficiencies'!AY19</f>
        <v>0.17516837481698389</v>
      </c>
      <c r="AG175" s="1">
        <f>'Electric lighting efficiencies'!AZ19</f>
        <v>0.17713030746705707</v>
      </c>
      <c r="AH175" s="1">
        <f>'Electric lighting efficiencies'!BA19</f>
        <v>0.17909224011713029</v>
      </c>
      <c r="AI175" s="1">
        <f>'Electric lighting efficiencies'!BB19</f>
        <v>0.18105417276720348</v>
      </c>
      <c r="AJ175" s="1">
        <f>'Electric lighting efficiencies'!BC19</f>
        <v>0.18301610541727673</v>
      </c>
      <c r="AK175" s="1">
        <f>'Electric lighting efficiencies'!BD19</f>
        <v>0.18497803806734991</v>
      </c>
      <c r="AL175" s="1">
        <f>'Electric lighting efficiencies'!BE19</f>
        <v>0.18693997071742313</v>
      </c>
      <c r="AM175" s="1">
        <f>'Electric lighting efficiencies'!BF19</f>
        <v>0.18890190336749635</v>
      </c>
      <c r="AN175" s="1">
        <f>'Electric lighting efficiencies'!BG19</f>
        <v>0.19086383601756954</v>
      </c>
      <c r="AO175" s="1">
        <f>'Electric lighting efficiencies'!BH19</f>
        <v>0.19282576866764276</v>
      </c>
      <c r="AP175" s="1">
        <f>'Electric lighting efficiencies'!BI19</f>
        <v>0.194787701317716</v>
      </c>
      <c r="AQ175" s="1">
        <f>'Electric lighting efficiencies'!BJ19</f>
        <v>0.19674963396778913</v>
      </c>
      <c r="AR175" s="1">
        <f>'Electric lighting efficiencies'!BK19</f>
        <v>0.19871156661786232</v>
      </c>
      <c r="AS175" s="1">
        <f>'Electric lighting efficiencies'!BL19</f>
        <v>0.20067349926793557</v>
      </c>
      <c r="AT175" s="1">
        <f>'Electric lighting efficiencies'!BM19</f>
        <v>0.20263543191800878</v>
      </c>
      <c r="AU175" s="1">
        <f>'Electric lighting efficiencies'!BN19</f>
        <v>0.20459736456808197</v>
      </c>
      <c r="AV175" s="1">
        <f>'Electric lighting efficiencies'!BO19</f>
        <v>0.20655929721815519</v>
      </c>
      <c r="AW175" s="1">
        <f>'Electric lighting efficiencies'!BP19</f>
        <v>0.20852122986822841</v>
      </c>
    </row>
    <row r="176" spans="1:49">
      <c r="A176" s="1" t="s">
        <v>4</v>
      </c>
      <c r="B176" s="1" t="s">
        <v>24</v>
      </c>
      <c r="C176" s="1" t="s">
        <v>6</v>
      </c>
      <c r="D176" s="1" t="s">
        <v>316</v>
      </c>
      <c r="E176" s="1" t="s">
        <v>340</v>
      </c>
      <c r="F176" s="1" t="s">
        <v>51</v>
      </c>
      <c r="G176" s="1">
        <f>'Domestic electricity allocation'!E30</f>
        <v>0.13642704154602855</v>
      </c>
      <c r="H176" s="1">
        <f>'Domestic electricity allocation'!F30</f>
        <v>0.13530777549098269</v>
      </c>
      <c r="I176" s="1">
        <f>'Domestic electricity allocation'!G30</f>
        <v>0.13418850943593683</v>
      </c>
      <c r="J176" s="1">
        <f>'Domestic electricity allocation'!H30</f>
        <v>0.13306924338089096</v>
      </c>
      <c r="K176" s="1">
        <f>'Domestic electricity allocation'!I30</f>
        <v>0.13194997732584507</v>
      </c>
      <c r="L176" s="1">
        <f>'Domestic electricity allocation'!J30</f>
        <v>0.1308307112707992</v>
      </c>
      <c r="M176" s="1">
        <f>'Domestic electricity allocation'!K30</f>
        <v>0.12971144521575331</v>
      </c>
      <c r="N176" s="1">
        <f>'Domestic electricity allocation'!L30</f>
        <v>0.12859217916070745</v>
      </c>
      <c r="O176" s="1">
        <f>'Domestic electricity allocation'!M30</f>
        <v>0.12747291310566158</v>
      </c>
      <c r="P176" s="1">
        <f>'Domestic electricity allocation'!N30</f>
        <v>0.12635364705061572</v>
      </c>
      <c r="Q176" s="1">
        <f>'Domestic electricity allocation'!O30</f>
        <v>0.12523438099556986</v>
      </c>
      <c r="R176" s="1">
        <f>'Domestic electricity allocation'!P30</f>
        <v>0.12411511494052396</v>
      </c>
      <c r="S176" s="1">
        <f>'Domestic electricity allocation'!Q30</f>
        <v>0.1229958488854781</v>
      </c>
      <c r="T176" s="1">
        <f>'Domestic electricity allocation'!R30</f>
        <v>0.12187658283043222</v>
      </c>
      <c r="U176" s="1">
        <f>'Domestic electricity allocation'!S30</f>
        <v>0.12075731677538636</v>
      </c>
      <c r="V176" s="1">
        <f>'Domestic electricity allocation'!T30</f>
        <v>0.11963805072034048</v>
      </c>
      <c r="W176" s="1">
        <f>'Domestic electricity allocation'!U30</f>
        <v>0.11851878466529461</v>
      </c>
      <c r="X176" s="1">
        <f>'Domestic electricity allocation'!V30</f>
        <v>0.11739951861024872</v>
      </c>
      <c r="Y176" s="1">
        <f>'Domestic electricity allocation'!W30</f>
        <v>0.11628025255520286</v>
      </c>
      <c r="Z176" s="1">
        <f>'Domestic electricity allocation'!X30</f>
        <v>0.11516098650015698</v>
      </c>
      <c r="AA176" s="1">
        <f>'Domestic electricity allocation'!Y30</f>
        <v>0.11404172044511111</v>
      </c>
      <c r="AB176" s="1">
        <f>'Domestic electricity allocation'!Z30</f>
        <v>0.11292245439006525</v>
      </c>
      <c r="AC176" s="1">
        <f>'Domestic electricity allocation'!AA30</f>
        <v>0.11180318833501937</v>
      </c>
      <c r="AD176" s="1">
        <f>'Domestic electricity allocation'!AB30</f>
        <v>0.11068392227997351</v>
      </c>
      <c r="AE176" s="1">
        <f>'Domestic electricity allocation'!AC30</f>
        <v>0.10956465622492763</v>
      </c>
      <c r="AF176" s="1">
        <f>'Domestic electricity allocation'!AD30</f>
        <v>0.10844539016988176</v>
      </c>
      <c r="AG176" s="1">
        <f>'Domestic electricity allocation'!AE30</f>
        <v>0.10732612411483587</v>
      </c>
      <c r="AH176" s="1">
        <f>'Domestic electricity allocation'!AF30</f>
        <v>0.10620685805979001</v>
      </c>
      <c r="AI176" s="1">
        <f>'Domestic electricity allocation'!AG30</f>
        <v>0.10508759200474413</v>
      </c>
      <c r="AJ176" s="1">
        <f>'Domestic electricity allocation'!AH30</f>
        <v>0.10396832594969826</v>
      </c>
      <c r="AK176" s="1">
        <f>'Domestic electricity allocation'!AI30</f>
        <v>0.10284905989465239</v>
      </c>
      <c r="AL176" s="1">
        <f>'Domestic electricity allocation'!AJ30</f>
        <v>0.10172979383960652</v>
      </c>
      <c r="AM176" s="1">
        <f>'Domestic electricity allocation'!AK30</f>
        <v>0.10061052778456064</v>
      </c>
      <c r="AN176" s="1">
        <f>'Domestic electricity allocation'!AL30</f>
        <v>9.9491261729514766E-2</v>
      </c>
      <c r="AO176" s="1">
        <f>'Domestic electricity allocation'!AM30</f>
        <v>9.8371995674468901E-2</v>
      </c>
      <c r="AP176" s="1">
        <f>'Domestic electricity allocation'!AN30</f>
        <v>9.7252729619423023E-2</v>
      </c>
      <c r="AQ176" s="1">
        <f>'Domestic electricity allocation'!AO30</f>
        <v>9.6133463564377158E-2</v>
      </c>
      <c r="AR176" s="1">
        <f>'Domestic electricity allocation'!AP30</f>
        <v>9.501419750933128E-2</v>
      </c>
      <c r="AS176" s="1">
        <f>'Domestic electricity allocation'!AQ30</f>
        <v>9.3894931454285416E-2</v>
      </c>
      <c r="AT176" s="1">
        <f>'Domestic electricity allocation'!AR30</f>
        <v>9.2775665399239537E-2</v>
      </c>
      <c r="AU176" s="1">
        <f>'Domestic electricity allocation'!AS30</f>
        <v>9.1656399344193673E-2</v>
      </c>
      <c r="AV176" s="1">
        <f>'Domestic electricity allocation'!AT30</f>
        <v>9.0537133289147781E-2</v>
      </c>
      <c r="AW176" s="1">
        <f>'Domestic electricity allocation'!AU30</f>
        <v>8.9417867234101917E-2</v>
      </c>
    </row>
    <row r="177" spans="1:49">
      <c r="A177" s="1" t="s">
        <v>4</v>
      </c>
      <c r="B177" s="1" t="s">
        <v>24</v>
      </c>
      <c r="C177" s="1" t="s">
        <v>6</v>
      </c>
      <c r="D177" s="1" t="s">
        <v>316</v>
      </c>
      <c r="E177" s="1" t="s">
        <v>340</v>
      </c>
      <c r="F177" s="1" t="s">
        <v>256</v>
      </c>
      <c r="G177" s="1">
        <f>'TV lighting efficiencies'!Z18</f>
        <v>0.1</v>
      </c>
      <c r="H177" s="1">
        <f>'TV lighting efficiencies'!AA18</f>
        <v>0.1</v>
      </c>
      <c r="I177" s="1">
        <f>'TV lighting efficiencies'!AB18</f>
        <v>0.1</v>
      </c>
      <c r="J177" s="1">
        <f>'TV lighting efficiencies'!AC18</f>
        <v>0.1</v>
      </c>
      <c r="K177" s="1">
        <f>'TV lighting efficiencies'!AD18</f>
        <v>0.1</v>
      </c>
      <c r="L177" s="1">
        <f>'TV lighting efficiencies'!AE18</f>
        <v>0.1</v>
      </c>
      <c r="M177" s="1">
        <f>'TV lighting efficiencies'!AF18</f>
        <v>0.1</v>
      </c>
      <c r="N177" s="1">
        <f>'TV lighting efficiencies'!AG18</f>
        <v>0.1</v>
      </c>
      <c r="O177" s="1">
        <f>'TV lighting efficiencies'!AH18</f>
        <v>0.1</v>
      </c>
      <c r="P177" s="1">
        <f>'TV lighting efficiencies'!AI18</f>
        <v>0.1</v>
      </c>
      <c r="Q177" s="1">
        <f>'TV lighting efficiencies'!AJ18</f>
        <v>0.1</v>
      </c>
      <c r="R177" s="1">
        <f>'TV lighting efficiencies'!AK18</f>
        <v>0.1</v>
      </c>
      <c r="S177" s="1">
        <f>'TV lighting efficiencies'!AL18</f>
        <v>0.1</v>
      </c>
      <c r="T177" s="1">
        <f>'TV lighting efficiencies'!AM18</f>
        <v>0.1</v>
      </c>
      <c r="U177" s="1">
        <f>'TV lighting efficiencies'!AN18</f>
        <v>0.1</v>
      </c>
      <c r="V177" s="1">
        <f>'TV lighting efficiencies'!AO18</f>
        <v>0.1</v>
      </c>
      <c r="W177" s="1">
        <f>'TV lighting efficiencies'!AP18</f>
        <v>0.1</v>
      </c>
      <c r="X177" s="1">
        <f>'TV lighting efficiencies'!AQ18</f>
        <v>0.1</v>
      </c>
      <c r="Y177" s="1">
        <f>'TV lighting efficiencies'!AR18</f>
        <v>0.1</v>
      </c>
      <c r="Z177" s="1">
        <f>'TV lighting efficiencies'!AS18</f>
        <v>0.1</v>
      </c>
      <c r="AA177" s="1">
        <f>'TV lighting efficiencies'!AT18</f>
        <v>0.1</v>
      </c>
      <c r="AB177" s="1">
        <f>'TV lighting efficiencies'!AU18</f>
        <v>0.1</v>
      </c>
      <c r="AC177" s="1">
        <f>'TV lighting efficiencies'!AV18</f>
        <v>0.1</v>
      </c>
      <c r="AD177" s="1">
        <f>'TV lighting efficiencies'!AW18</f>
        <v>0.1</v>
      </c>
      <c r="AE177" s="1">
        <f>'TV lighting efficiencies'!AX18</f>
        <v>0.1</v>
      </c>
      <c r="AF177" s="1">
        <f>'TV lighting efficiencies'!AY18</f>
        <v>0.1</v>
      </c>
      <c r="AG177" s="1">
        <f>'TV lighting efficiencies'!AZ18</f>
        <v>0.1</v>
      </c>
      <c r="AH177" s="1">
        <f>'TV lighting efficiencies'!BA18</f>
        <v>0.1</v>
      </c>
      <c r="AI177" s="1">
        <f>'TV lighting efficiencies'!BB18</f>
        <v>0.1</v>
      </c>
      <c r="AJ177" s="1">
        <f>'TV lighting efficiencies'!BC18</f>
        <v>0.1</v>
      </c>
      <c r="AK177" s="1">
        <f>'TV lighting efficiencies'!BD18</f>
        <v>0.1</v>
      </c>
      <c r="AL177" s="1">
        <f>'TV lighting efficiencies'!BE18</f>
        <v>0.1</v>
      </c>
      <c r="AM177" s="1">
        <f>'TV lighting efficiencies'!BF18</f>
        <v>0.1</v>
      </c>
      <c r="AN177" s="1">
        <f>'TV lighting efficiencies'!BG18</f>
        <v>0.1</v>
      </c>
      <c r="AO177" s="1">
        <f>'TV lighting efficiencies'!BH18</f>
        <v>0.1</v>
      </c>
      <c r="AP177" s="1">
        <f>'TV lighting efficiencies'!BI18</f>
        <v>0.1</v>
      </c>
      <c r="AQ177" s="1">
        <f>'TV lighting efficiencies'!BJ18</f>
        <v>0.1</v>
      </c>
      <c r="AR177" s="1">
        <f>'TV lighting efficiencies'!BK18</f>
        <v>0.1</v>
      </c>
      <c r="AS177" s="1">
        <f>'TV lighting efficiencies'!BL18</f>
        <v>0.1</v>
      </c>
      <c r="AT177" s="1">
        <f>'TV lighting efficiencies'!BM18</f>
        <v>0.1</v>
      </c>
      <c r="AU177" s="1">
        <f>'TV lighting efficiencies'!BN18</f>
        <v>0.1</v>
      </c>
      <c r="AV177" s="1">
        <f>'TV lighting efficiencies'!BO18</f>
        <v>0.1</v>
      </c>
      <c r="AW177" s="1">
        <f>'TV lighting efficiencies'!BP18</f>
        <v>0.1</v>
      </c>
    </row>
    <row r="178" spans="1:49">
      <c r="A178" s="1" t="s">
        <v>4</v>
      </c>
      <c r="B178" s="1" t="s">
        <v>24</v>
      </c>
      <c r="C178" s="1" t="s">
        <v>6</v>
      </c>
      <c r="D178" s="1" t="s">
        <v>316</v>
      </c>
      <c r="E178" s="1" t="s">
        <v>340</v>
      </c>
      <c r="F178" s="1" t="s">
        <v>318</v>
      </c>
      <c r="G178" s="1">
        <f>'TV lighting efficiencies'!Z19</f>
        <v>7.9947565532980901E-3</v>
      </c>
      <c r="H178" s="1">
        <f>'TV lighting efficiencies'!AA19</f>
        <v>8.2397881543907637E-3</v>
      </c>
      <c r="I178" s="1">
        <f>'TV lighting efficiencies'!AB19</f>
        <v>8.4895776506502783E-3</v>
      </c>
      <c r="J178" s="1">
        <f>'TV lighting efficiencies'!AC19</f>
        <v>8.7442649801697855E-3</v>
      </c>
      <c r="K178" s="1">
        <f>'TV lighting efficiencies'!AD19</f>
        <v>9.0039956231451265E-3</v>
      </c>
      <c r="L178" s="1">
        <f>'TV lighting efficiencies'!AE19</f>
        <v>9.2689208789799738E-3</v>
      </c>
      <c r="M178" s="1">
        <f>'TV lighting efficiencies'!AF19</f>
        <v>9.5391981601852232E-3</v>
      </c>
      <c r="N178" s="1">
        <f>'TV lighting efficiencies'!AG19</f>
        <v>9.8149913042722102E-3</v>
      </c>
      <c r="O178" s="1">
        <f>'TV lighting efficiencies'!AH19</f>
        <v>1.0096470904938312E-2</v>
      </c>
      <c r="P178" s="1">
        <f>'TV lighting efficiencies'!AI19</f>
        <v>1.0383814663951621E-2</v>
      </c>
      <c r="Q178" s="1">
        <f>'TV lighting efficiencies'!AJ19</f>
        <v>1.0677207765259952E-2</v>
      </c>
      <c r="R178" s="1">
        <f>'TV lighting efficiencies'!AK19</f>
        <v>1.0976843272979094E-2</v>
      </c>
      <c r="S178" s="1">
        <f>'TV lighting efficiencies'!AL19</f>
        <v>1.1282922555057792E-2</v>
      </c>
      <c r="T178" s="1">
        <f>'TV lighting efficiencies'!AM19</f>
        <v>1.1595655734572979E-2</v>
      </c>
      <c r="U178" s="1">
        <f>'TV lighting efficiencies'!AN19</f>
        <v>1.1915262170780807E-2</v>
      </c>
      <c r="V178" s="1">
        <f>'TV lighting efficiencies'!AO19</f>
        <v>1.2241970972237701E-2</v>
      </c>
      <c r="W178" s="1">
        <f>'TV lighting efficiencies'!AP19</f>
        <v>1.2576021544513852E-2</v>
      </c>
      <c r="X178" s="1">
        <f>'TV lighting efficiencies'!AQ19</f>
        <v>1.2917664175250821E-2</v>
      </c>
      <c r="Y178" s="1">
        <f>'TV lighting efficiencies'!AR19</f>
        <v>1.3267160659567954E-2</v>
      </c>
      <c r="Z178" s="1">
        <f>'TV lighting efficiencies'!AS19</f>
        <v>1.362478496910176E-2</v>
      </c>
      <c r="AA178" s="1">
        <f>'TV lighting efficiencies'!AT19</f>
        <v>1.3990823968271662E-2</v>
      </c>
      <c r="AB178" s="1">
        <f>'TV lighting efficiencies'!AU19</f>
        <v>1.4365578181707502E-2</v>
      </c>
      <c r="AC178" s="1">
        <f>'TV lighting efficiencies'!AV19</f>
        <v>1.474936261715386E-2</v>
      </c>
      <c r="AD178" s="1">
        <f>'TV lighting efficiencies'!AW19</f>
        <v>1.5142507648586705E-2</v>
      </c>
      <c r="AE178" s="1">
        <f>'TV lighting efficiencies'!AX19</f>
        <v>1.554535996474629E-2</v>
      </c>
      <c r="AF178" s="1">
        <f>'TV lighting efficiencies'!AY19</f>
        <v>1.5958283588809862E-2</v>
      </c>
      <c r="AG178" s="1">
        <f>'TV lighting efficiencies'!AZ19</f>
        <v>1.6381660975507958E-2</v>
      </c>
      <c r="AH178" s="1">
        <f>'TV lighting efficiencies'!BA19</f>
        <v>1.6815894192634209E-2</v>
      </c>
      <c r="AI178" s="1">
        <f>'TV lighting efficiencies'!BB19</f>
        <v>1.7261406194620878E-2</v>
      </c>
      <c r="AJ178" s="1">
        <f>'TV lighting efficiencies'!BC19</f>
        <v>1.7718642196659827E-2</v>
      </c>
      <c r="AK178" s="1">
        <f>'TV lighting efficiencies'!BD19</f>
        <v>1.818807115875316E-2</v>
      </c>
      <c r="AL178" s="1">
        <f>'TV lighting efficiencies'!BE19</f>
        <v>1.8670187390092245E-2</v>
      </c>
      <c r="AM178" s="1">
        <f>'TV lighting efficiencies'!BF19</f>
        <v>1.9165512285303644E-2</v>
      </c>
      <c r="AN178" s="1">
        <f>'TV lighting efficiencies'!BG19</f>
        <v>1.9674596205382026E-2</v>
      </c>
      <c r="AO178" s="1">
        <f>'TV lighting efficiencies'!BH19</f>
        <v>2.0198020517575282E-2</v>
      </c>
      <c r="AP178" s="1">
        <f>'TV lighting efficiencies'!BI19</f>
        <v>2.0736399810116928E-2</v>
      </c>
      <c r="AQ178" s="1">
        <f>'TV lighting efficiencies'!BJ19</f>
        <v>2.129038429954383E-2</v>
      </c>
      <c r="AR178" s="1">
        <f>'TV lighting efficiencies'!BK19</f>
        <v>2.1860662450424468E-2</v>
      </c>
      <c r="AS178" s="1">
        <f>'TV lighting efficiencies'!BL19</f>
        <v>2.2447963829689607E-2</v>
      </c>
      <c r="AT178" s="1">
        <f>'TV lighting efficiencies'!BM19</f>
        <v>2.3053062220447618E-2</v>
      </c>
      <c r="AU178" s="1">
        <f>'TV lighting efficiencies'!BN19</f>
        <v>2.3676779023228962E-2</v>
      </c>
      <c r="AV178" s="1">
        <f>'TV lighting efficiencies'!BO19</f>
        <v>2.4319986976097219E-2</v>
      </c>
      <c r="AW178" s="1">
        <f>'TV lighting efficiencies'!BP19</f>
        <v>2.4983614229056532E-2</v>
      </c>
    </row>
    <row r="179" spans="1:49" s="15" customFormat="1">
      <c r="A179" s="15" t="s">
        <v>4</v>
      </c>
      <c r="B179" s="15" t="s">
        <v>24</v>
      </c>
      <c r="C179" s="15" t="s">
        <v>6</v>
      </c>
      <c r="D179" s="15" t="s">
        <v>315</v>
      </c>
      <c r="E179" s="15" t="s">
        <v>341</v>
      </c>
      <c r="F179" s="15" t="s">
        <v>51</v>
      </c>
      <c r="G179" s="15">
        <f>'Domestic electricity allocation'!E32</f>
        <v>0.12300798827920607</v>
      </c>
      <c r="H179" s="15">
        <f>'Domestic electricity allocation'!F32</f>
        <v>0.12199881396727948</v>
      </c>
      <c r="I179" s="15">
        <f>'Domestic electricity allocation'!G32</f>
        <v>0.12098963965535288</v>
      </c>
      <c r="J179" s="15">
        <f>'Domestic electricity allocation'!H32</f>
        <v>0.11998046534342625</v>
      </c>
      <c r="K179" s="15">
        <f>'Domestic electricity allocation'!I32</f>
        <v>0.11897129103149966</v>
      </c>
      <c r="L179" s="15">
        <f>'Domestic electricity allocation'!J32</f>
        <v>0.11796211671957305</v>
      </c>
      <c r="M179" s="15">
        <f>'Domestic electricity allocation'!K32</f>
        <v>0.11695294240764645</v>
      </c>
      <c r="N179" s="15">
        <f>'Domestic electricity allocation'!L32</f>
        <v>0.11594376809571984</v>
      </c>
      <c r="O179" s="15">
        <f>'Domestic electricity allocation'!M32</f>
        <v>0.11493459378379323</v>
      </c>
      <c r="P179" s="15">
        <f>'Domestic electricity allocation'!N32</f>
        <v>0.11392541947186663</v>
      </c>
      <c r="Q179" s="15">
        <f>'Domestic electricity allocation'!O32</f>
        <v>0.11291624515994002</v>
      </c>
      <c r="R179" s="15">
        <f>'Domestic electricity allocation'!P32</f>
        <v>0.11190707084801341</v>
      </c>
      <c r="S179" s="15">
        <f>'Domestic electricity allocation'!Q32</f>
        <v>0.11089789653608681</v>
      </c>
      <c r="T179" s="15">
        <f>'Domestic electricity allocation'!R32</f>
        <v>0.1098887222241602</v>
      </c>
      <c r="U179" s="15">
        <f>'Domestic electricity allocation'!S32</f>
        <v>0.1088795479122336</v>
      </c>
      <c r="V179" s="15">
        <f>'Domestic electricity allocation'!T32</f>
        <v>0.10787037360030698</v>
      </c>
      <c r="W179" s="15">
        <f>'Domestic electricity allocation'!U32</f>
        <v>0.10686119928838038</v>
      </c>
      <c r="X179" s="15">
        <f>'Domestic electricity allocation'!V32</f>
        <v>0.10585202497645377</v>
      </c>
      <c r="Y179" s="15">
        <f>'Domestic electricity allocation'!W32</f>
        <v>0.10484285066452717</v>
      </c>
      <c r="Z179" s="15">
        <f>'Domestic electricity allocation'!X32</f>
        <v>0.10383367635260057</v>
      </c>
      <c r="AA179" s="15">
        <f>'Domestic electricity allocation'!Y32</f>
        <v>0.10282450204067395</v>
      </c>
      <c r="AB179" s="15">
        <f>'Domestic electricity allocation'!Z32</f>
        <v>0.10181532772874735</v>
      </c>
      <c r="AC179" s="15">
        <f>'Domestic electricity allocation'!AA32</f>
        <v>0.10080615341682074</v>
      </c>
      <c r="AD179" s="15">
        <f>'Domestic electricity allocation'!AB32</f>
        <v>9.9796979104894143E-2</v>
      </c>
      <c r="AE179" s="15">
        <f>'Domestic electricity allocation'!AC32</f>
        <v>9.8787804792967532E-2</v>
      </c>
      <c r="AF179" s="15">
        <f>'Domestic electricity allocation'!AD32</f>
        <v>9.7778630481040921E-2</v>
      </c>
      <c r="AG179" s="15">
        <f>'Domestic electricity allocation'!AE32</f>
        <v>9.6769456169114323E-2</v>
      </c>
      <c r="AH179" s="15">
        <f>'Domestic electricity allocation'!AF32</f>
        <v>9.5760281857187698E-2</v>
      </c>
      <c r="AI179" s="15">
        <f>'Domestic electricity allocation'!AG32</f>
        <v>9.4751107545261101E-2</v>
      </c>
      <c r="AJ179" s="15">
        <f>'Domestic electricity allocation'!AH32</f>
        <v>9.374193323333449E-2</v>
      </c>
      <c r="AK179" s="15">
        <f>'Domestic electricity allocation'!AI32</f>
        <v>9.2732758921407893E-2</v>
      </c>
      <c r="AL179" s="15">
        <f>'Domestic electricity allocation'!AJ32</f>
        <v>9.1723584609481296E-2</v>
      </c>
      <c r="AM179" s="15">
        <f>'Domestic electricity allocation'!AK32</f>
        <v>9.0714410297554671E-2</v>
      </c>
      <c r="AN179" s="15">
        <f>'Domestic electricity allocation'!AL32</f>
        <v>8.9705235985628073E-2</v>
      </c>
      <c r="AO179" s="15">
        <f>'Domestic electricity allocation'!AM32</f>
        <v>8.8696061673701462E-2</v>
      </c>
      <c r="AP179" s="15">
        <f>'Domestic electricity allocation'!AN32</f>
        <v>8.7686887361774865E-2</v>
      </c>
      <c r="AQ179" s="15">
        <f>'Domestic electricity allocation'!AO32</f>
        <v>8.6677713049848254E-2</v>
      </c>
      <c r="AR179" s="15">
        <f>'Domestic electricity allocation'!AP32</f>
        <v>8.5668538737921643E-2</v>
      </c>
      <c r="AS179" s="15">
        <f>'Domestic electricity allocation'!AQ32</f>
        <v>8.4659364425995046E-2</v>
      </c>
      <c r="AT179" s="15">
        <f>'Domestic electricity allocation'!AR32</f>
        <v>8.3650190114068435E-2</v>
      </c>
      <c r="AU179" s="15">
        <f>'Domestic electricity allocation'!AS32</f>
        <v>8.2641015802141823E-2</v>
      </c>
      <c r="AV179" s="15">
        <f>'Domestic electricity allocation'!AT32</f>
        <v>8.1631841490215226E-2</v>
      </c>
      <c r="AW179" s="15">
        <f>'Domestic electricity allocation'!AU32</f>
        <v>8.0622667178288615E-2</v>
      </c>
    </row>
    <row r="180" spans="1:49" s="15" customFormat="1">
      <c r="A180" s="15" t="s">
        <v>4</v>
      </c>
      <c r="B180" s="15" t="s">
        <v>24</v>
      </c>
      <c r="C180" s="15" t="s">
        <v>6</v>
      </c>
      <c r="D180" s="15" t="s">
        <v>315</v>
      </c>
      <c r="E180" s="15" t="s">
        <v>341</v>
      </c>
      <c r="F180" s="15" t="s">
        <v>256</v>
      </c>
      <c r="G180" s="15">
        <f>'Fan efficiencies'!D12</f>
        <v>9.7136613000000011E-2</v>
      </c>
      <c r="H180" s="15">
        <f>'Fan efficiencies'!E12</f>
        <v>9.7673226000000002E-2</v>
      </c>
      <c r="I180" s="15">
        <f>'Fan efficiencies'!F12</f>
        <v>9.8209839000000007E-2</v>
      </c>
      <c r="J180" s="15">
        <f>'Fan efficiencies'!G12</f>
        <v>9.8746451999999998E-2</v>
      </c>
      <c r="K180" s="15">
        <f>'Fan efficiencies'!H12</f>
        <v>9.9283065000000004E-2</v>
      </c>
      <c r="L180" s="15">
        <f>'Fan efficiencies'!I12</f>
        <v>9.9819678000000009E-2</v>
      </c>
      <c r="M180" s="15">
        <f>'Fan efficiencies'!J12</f>
        <v>0.100356291</v>
      </c>
      <c r="N180" s="15">
        <f>'Fan efficiencies'!K12</f>
        <v>0.10089290400000001</v>
      </c>
      <c r="O180" s="15">
        <f>'Fan efficiencies'!L12</f>
        <v>0.10142951700000001</v>
      </c>
      <c r="P180" s="15">
        <f>'Fan efficiencies'!M12</f>
        <v>0.10196613000000002</v>
      </c>
      <c r="Q180" s="15">
        <f>'Fan efficiencies'!N12</f>
        <v>0.10250274299999999</v>
      </c>
      <c r="R180" s="15">
        <f>'Fan efficiencies'!O12</f>
        <v>0.103039356</v>
      </c>
      <c r="S180" s="15">
        <f>'Fan efficiencies'!P12</f>
        <v>0.103575969</v>
      </c>
      <c r="T180" s="15">
        <f>'Fan efficiencies'!Q12</f>
        <v>0.10411258200000001</v>
      </c>
      <c r="U180" s="15">
        <f>'Fan efficiencies'!R12</f>
        <v>0.104649195</v>
      </c>
      <c r="V180" s="15">
        <f>'Fan efficiencies'!S12</f>
        <v>0.10518580800000001</v>
      </c>
      <c r="W180" s="15">
        <f>'Fan efficiencies'!T12</f>
        <v>0.10572242100000001</v>
      </c>
      <c r="X180" s="15">
        <f>'Fan efficiencies'!U12</f>
        <v>0.10625903400000015</v>
      </c>
      <c r="Y180" s="15">
        <f>'Fan efficiencies'!V12</f>
        <v>0.10679564700000016</v>
      </c>
      <c r="Z180" s="15">
        <f>'Fan efficiencies'!W12</f>
        <v>0.10733226000000017</v>
      </c>
      <c r="AA180" s="15">
        <f>'Fan efficiencies'!X12</f>
        <v>0.10786887300000017</v>
      </c>
      <c r="AB180" s="15">
        <f>'Fan efficiencies'!Y12</f>
        <v>0.10840548600000016</v>
      </c>
      <c r="AC180" s="15">
        <f>'Fan efficiencies'!Z12</f>
        <v>0.10894209900000017</v>
      </c>
      <c r="AD180" s="15">
        <f>'Fan efficiencies'!AA12</f>
        <v>0.10947871200000017</v>
      </c>
      <c r="AE180" s="15">
        <f>'Fan efficiencies'!AB12</f>
        <v>0.11001532500000018</v>
      </c>
      <c r="AF180" s="15">
        <f>'Fan efficiencies'!AC12</f>
        <v>0.11055193800000017</v>
      </c>
      <c r="AG180" s="15">
        <f>'Fan efficiencies'!AD12</f>
        <v>0.11108855100000016</v>
      </c>
      <c r="AH180" s="15">
        <f>'Fan efficiencies'!AE12</f>
        <v>0.11162516400000017</v>
      </c>
      <c r="AI180" s="15">
        <f>'Fan efficiencies'!AF12</f>
        <v>0.11216177700000016</v>
      </c>
      <c r="AJ180" s="15">
        <f>'Fan efficiencies'!AG12</f>
        <v>0.11269839000000016</v>
      </c>
      <c r="AK180" s="15">
        <f>'Fan efficiencies'!AH12</f>
        <v>0.11323500300000017</v>
      </c>
      <c r="AL180" s="15">
        <f>'Fan efficiencies'!AI12</f>
        <v>0.11377161600000017</v>
      </c>
      <c r="AM180" s="15">
        <f>'Fan efficiencies'!AJ12</f>
        <v>0.11430822900000016</v>
      </c>
      <c r="AN180" s="15">
        <f>'Fan efficiencies'!AK12</f>
        <v>0.11484484200000017</v>
      </c>
      <c r="AO180" s="15">
        <f>'Fan efficiencies'!AL12</f>
        <v>0.11538145500000017</v>
      </c>
      <c r="AP180" s="15">
        <f>'Fan efficiencies'!AM12</f>
        <v>0.11591806800000018</v>
      </c>
      <c r="AQ180" s="15">
        <f>'Fan efficiencies'!AN12</f>
        <v>0.11645468100000016</v>
      </c>
      <c r="AR180" s="15">
        <f>'Fan efficiencies'!AO12</f>
        <v>0.11699129400000016</v>
      </c>
      <c r="AS180" s="15">
        <f>'Fan efficiencies'!AP12</f>
        <v>0.11752790700000017</v>
      </c>
      <c r="AT180" s="15">
        <f>'Fan efficiencies'!AQ12</f>
        <v>0.11806452000000016</v>
      </c>
      <c r="AU180" s="15">
        <f>'Fan efficiencies'!AR12</f>
        <v>0.11860113300000016</v>
      </c>
      <c r="AV180" s="15">
        <f>'Fan efficiencies'!AS12</f>
        <v>0.11913774600000017</v>
      </c>
      <c r="AW180" s="15">
        <f>'Fan efficiencies'!AT12</f>
        <v>0.11967435900000017</v>
      </c>
    </row>
    <row r="181" spans="1:49" s="15" customFormat="1">
      <c r="A181" s="15" t="s">
        <v>4</v>
      </c>
      <c r="B181" s="15" t="s">
        <v>24</v>
      </c>
      <c r="C181" s="15" t="s">
        <v>6</v>
      </c>
      <c r="D181" s="15" t="s">
        <v>315</v>
      </c>
      <c r="E181" s="15" t="s">
        <v>341</v>
      </c>
      <c r="F181" s="15" t="s">
        <v>318</v>
      </c>
      <c r="G181" s="15">
        <v>1</v>
      </c>
      <c r="H181" s="15">
        <v>1</v>
      </c>
      <c r="I181" s="15">
        <v>1</v>
      </c>
      <c r="J181" s="15">
        <v>1</v>
      </c>
      <c r="K181" s="15">
        <v>1</v>
      </c>
      <c r="L181" s="15">
        <v>1</v>
      </c>
      <c r="M181" s="15">
        <v>1</v>
      </c>
      <c r="N181" s="15">
        <v>1</v>
      </c>
      <c r="O181" s="15">
        <v>1</v>
      </c>
      <c r="P181" s="15">
        <v>1</v>
      </c>
      <c r="Q181" s="15">
        <v>1</v>
      </c>
      <c r="R181" s="15">
        <v>1</v>
      </c>
      <c r="S181" s="15">
        <v>1</v>
      </c>
      <c r="T181" s="15">
        <v>1</v>
      </c>
      <c r="U181" s="15">
        <v>1</v>
      </c>
      <c r="V181" s="15">
        <v>1</v>
      </c>
      <c r="W181" s="15">
        <v>1</v>
      </c>
      <c r="X181" s="15">
        <v>1</v>
      </c>
      <c r="Y181" s="15">
        <v>1</v>
      </c>
      <c r="Z181" s="15">
        <v>1</v>
      </c>
      <c r="AA181" s="15">
        <v>1</v>
      </c>
      <c r="AB181" s="15">
        <v>1</v>
      </c>
      <c r="AC181" s="15">
        <v>1</v>
      </c>
      <c r="AD181" s="15">
        <v>1</v>
      </c>
      <c r="AE181" s="15">
        <v>1</v>
      </c>
      <c r="AF181" s="15">
        <v>1</v>
      </c>
      <c r="AG181" s="15">
        <v>1</v>
      </c>
      <c r="AH181" s="15">
        <v>1</v>
      </c>
      <c r="AI181" s="15">
        <v>1</v>
      </c>
      <c r="AJ181" s="15">
        <v>1</v>
      </c>
      <c r="AK181" s="15">
        <v>1</v>
      </c>
      <c r="AL181" s="15">
        <v>1</v>
      </c>
      <c r="AM181" s="15">
        <v>1</v>
      </c>
      <c r="AN181" s="15">
        <v>1</v>
      </c>
      <c r="AO181" s="15">
        <v>1</v>
      </c>
      <c r="AP181" s="15">
        <v>1</v>
      </c>
      <c r="AQ181" s="15">
        <v>1</v>
      </c>
      <c r="AR181" s="15">
        <v>1</v>
      </c>
      <c r="AS181" s="15">
        <v>1</v>
      </c>
      <c r="AT181" s="15">
        <v>1</v>
      </c>
      <c r="AU181" s="15">
        <v>1</v>
      </c>
      <c r="AV181" s="15">
        <v>1</v>
      </c>
      <c r="AW181" s="15">
        <v>1</v>
      </c>
    </row>
    <row r="182" spans="1:49">
      <c r="A182" s="1" t="s">
        <v>4</v>
      </c>
      <c r="B182" s="1" t="s">
        <v>24</v>
      </c>
      <c r="C182" s="1" t="s">
        <v>6</v>
      </c>
      <c r="D182" s="1" t="s">
        <v>317</v>
      </c>
      <c r="E182" s="1" t="s">
        <v>342</v>
      </c>
      <c r="F182" s="1" t="s">
        <v>51</v>
      </c>
      <c r="G182" s="1">
        <f>'Domestic electricity allocation'!E34</f>
        <v>5.479446750619181E-2</v>
      </c>
      <c r="H182" s="1">
        <f>'Domestic electricity allocation'!F34</f>
        <v>5.4344926221788145E-2</v>
      </c>
      <c r="I182" s="1">
        <f>'Domestic electricity allocation'!G34</f>
        <v>5.3895384937384466E-2</v>
      </c>
      <c r="J182" s="1">
        <f>'Domestic electricity allocation'!H34</f>
        <v>5.3445843652980801E-2</v>
      </c>
      <c r="K182" s="1">
        <f>'Domestic electricity allocation'!I34</f>
        <v>5.2996302368577136E-2</v>
      </c>
      <c r="L182" s="1">
        <f>'Domestic electricity allocation'!J34</f>
        <v>5.2546761084173457E-2</v>
      </c>
      <c r="M182" s="1">
        <f>'Domestic electricity allocation'!K34</f>
        <v>5.2097219799769792E-2</v>
      </c>
      <c r="N182" s="1">
        <f>'Domestic electricity allocation'!L34</f>
        <v>5.1647678515366113E-2</v>
      </c>
      <c r="O182" s="1">
        <f>'Domestic electricity allocation'!M34</f>
        <v>5.1198137230962448E-2</v>
      </c>
      <c r="P182" s="1">
        <f>'Domestic electricity allocation'!N34</f>
        <v>5.0748595946558783E-2</v>
      </c>
      <c r="Q182" s="1">
        <f>'Domestic electricity allocation'!O34</f>
        <v>5.0299054662155104E-2</v>
      </c>
      <c r="R182" s="1">
        <f>'Domestic electricity allocation'!P34</f>
        <v>4.9849513377751439E-2</v>
      </c>
      <c r="S182" s="1">
        <f>'Domestic electricity allocation'!Q34</f>
        <v>4.939997209334776E-2</v>
      </c>
      <c r="T182" s="1">
        <f>'Domestic electricity allocation'!R34</f>
        <v>4.8950430808944095E-2</v>
      </c>
      <c r="U182" s="1">
        <f>'Domestic electricity allocation'!S34</f>
        <v>4.850088952454043E-2</v>
      </c>
      <c r="V182" s="1">
        <f>'Domestic electricity allocation'!T34</f>
        <v>4.8051348240136751E-2</v>
      </c>
      <c r="W182" s="1">
        <f>'Domestic electricity allocation'!U34</f>
        <v>4.7601806955733086E-2</v>
      </c>
      <c r="X182" s="1">
        <f>'Domestic electricity allocation'!V34</f>
        <v>4.7152265671329421E-2</v>
      </c>
      <c r="Y182" s="1">
        <f>'Domestic electricity allocation'!W34</f>
        <v>4.6702724386925742E-2</v>
      </c>
      <c r="Z182" s="1">
        <f>'Domestic electricity allocation'!X34</f>
        <v>4.6253183102522077E-2</v>
      </c>
      <c r="AA182" s="1">
        <f>'Domestic electricity allocation'!Y34</f>
        <v>4.5803641818118405E-2</v>
      </c>
      <c r="AB182" s="1">
        <f>'Domestic electricity allocation'!Z34</f>
        <v>4.5354100533714733E-2</v>
      </c>
      <c r="AC182" s="1">
        <f>'Domestic electricity allocation'!AA34</f>
        <v>4.4904559249311068E-2</v>
      </c>
      <c r="AD182" s="1">
        <f>'Domestic electricity allocation'!AB34</f>
        <v>4.445501796490739E-2</v>
      </c>
      <c r="AE182" s="1">
        <f>'Domestic electricity allocation'!AC34</f>
        <v>4.4005476680503725E-2</v>
      </c>
      <c r="AF182" s="1">
        <f>'Domestic electricity allocation'!AD34</f>
        <v>4.3555935396100059E-2</v>
      </c>
      <c r="AG182" s="1">
        <f>'Domestic electricity allocation'!AE34</f>
        <v>4.3106394111696381E-2</v>
      </c>
      <c r="AH182" s="1">
        <f>'Domestic electricity allocation'!AF34</f>
        <v>4.2656852827292716E-2</v>
      </c>
      <c r="AI182" s="1">
        <f>'Domestic electricity allocation'!AG34</f>
        <v>4.2207311542889044E-2</v>
      </c>
      <c r="AJ182" s="1">
        <f>'Domestic electricity allocation'!AH34</f>
        <v>4.1757770258485372E-2</v>
      </c>
      <c r="AK182" s="1">
        <f>'Domestic electricity allocation'!AI34</f>
        <v>4.1308228974081707E-2</v>
      </c>
      <c r="AL182" s="1">
        <f>'Domestic electricity allocation'!AJ34</f>
        <v>4.0858687689678035E-2</v>
      </c>
      <c r="AM182" s="1">
        <f>'Domestic electricity allocation'!AK34</f>
        <v>4.0409146405274363E-2</v>
      </c>
      <c r="AN182" s="1">
        <f>'Domestic electricity allocation'!AL34</f>
        <v>3.9959605120870698E-2</v>
      </c>
      <c r="AO182" s="1">
        <f>'Domestic electricity allocation'!AM34</f>
        <v>3.9510063836467019E-2</v>
      </c>
      <c r="AP182" s="1">
        <f>'Domestic electricity allocation'!AN34</f>
        <v>3.9060522552063354E-2</v>
      </c>
      <c r="AQ182" s="1">
        <f>'Domestic electricity allocation'!AO34</f>
        <v>3.8610981267659682E-2</v>
      </c>
      <c r="AR182" s="1">
        <f>'Domestic electricity allocation'!AP34</f>
        <v>3.816143998325601E-2</v>
      </c>
      <c r="AS182" s="1">
        <f>'Domestic electricity allocation'!AQ34</f>
        <v>3.7711898698852345E-2</v>
      </c>
      <c r="AT182" s="1">
        <f>'Domestic electricity allocation'!AR34</f>
        <v>3.7262357414448673E-2</v>
      </c>
      <c r="AU182" s="1">
        <f>'Domestic electricity allocation'!AS34</f>
        <v>3.6812816130045001E-2</v>
      </c>
      <c r="AV182" s="1">
        <f>'Domestic electricity allocation'!AT34</f>
        <v>3.6363274845641329E-2</v>
      </c>
      <c r="AW182" s="1">
        <f>'Domestic electricity allocation'!AU34</f>
        <v>3.5913733561237664E-2</v>
      </c>
    </row>
    <row r="183" spans="1:49">
      <c r="A183" s="1" t="s">
        <v>4</v>
      </c>
      <c r="B183" s="1" t="s">
        <v>24</v>
      </c>
      <c r="C183" s="1" t="s">
        <v>6</v>
      </c>
      <c r="D183" s="1" t="s">
        <v>317</v>
      </c>
      <c r="E183" s="1" t="s">
        <v>342</v>
      </c>
      <c r="F183" s="1" t="s">
        <v>256</v>
      </c>
      <c r="G183" s="1">
        <v>1</v>
      </c>
      <c r="H183" s="1">
        <v>1</v>
      </c>
      <c r="I183" s="1">
        <v>1</v>
      </c>
      <c r="J183" s="1">
        <v>1</v>
      </c>
      <c r="K183" s="1">
        <v>1</v>
      </c>
      <c r="L183" s="1">
        <v>1</v>
      </c>
      <c r="M183" s="1">
        <v>1</v>
      </c>
      <c r="N183" s="1">
        <v>1</v>
      </c>
      <c r="O183" s="1">
        <v>1</v>
      </c>
      <c r="P183" s="1">
        <v>1</v>
      </c>
      <c r="Q183" s="1">
        <v>1</v>
      </c>
      <c r="R183" s="1">
        <v>1</v>
      </c>
      <c r="S183" s="1">
        <v>1</v>
      </c>
      <c r="T183" s="1">
        <v>1</v>
      </c>
      <c r="U183" s="1">
        <v>1</v>
      </c>
      <c r="V183" s="1">
        <v>1</v>
      </c>
      <c r="W183" s="1">
        <v>1</v>
      </c>
      <c r="X183" s="1">
        <v>1</v>
      </c>
      <c r="Y183" s="1">
        <v>1</v>
      </c>
      <c r="Z183" s="1">
        <v>1</v>
      </c>
      <c r="AA183" s="1">
        <v>1</v>
      </c>
      <c r="AB183" s="1">
        <v>1</v>
      </c>
      <c r="AC183" s="1">
        <v>1</v>
      </c>
      <c r="AD183" s="1">
        <v>1</v>
      </c>
      <c r="AE183" s="1">
        <v>1</v>
      </c>
      <c r="AF183" s="1">
        <v>1</v>
      </c>
      <c r="AG183" s="1">
        <v>1</v>
      </c>
      <c r="AH183" s="1">
        <v>1</v>
      </c>
      <c r="AI183" s="1">
        <v>1</v>
      </c>
      <c r="AJ183" s="1">
        <v>1</v>
      </c>
      <c r="AK183" s="1">
        <v>1</v>
      </c>
      <c r="AL183" s="1">
        <v>1</v>
      </c>
      <c r="AM183" s="1">
        <v>1</v>
      </c>
      <c r="AN183" s="1">
        <v>1</v>
      </c>
      <c r="AO183" s="1">
        <v>1</v>
      </c>
      <c r="AP183" s="1">
        <v>1</v>
      </c>
      <c r="AQ183" s="1">
        <v>1</v>
      </c>
      <c r="AR183" s="1">
        <v>1</v>
      </c>
      <c r="AS183" s="1">
        <v>1</v>
      </c>
      <c r="AT183" s="1">
        <v>1</v>
      </c>
      <c r="AU183" s="1">
        <v>1</v>
      </c>
      <c r="AV183" s="1">
        <v>1</v>
      </c>
      <c r="AW183" s="1">
        <v>1</v>
      </c>
    </row>
    <row r="184" spans="1:49">
      <c r="A184" s="1" t="s">
        <v>4</v>
      </c>
      <c r="B184" s="1" t="s">
        <v>24</v>
      </c>
      <c r="C184" s="1" t="s">
        <v>6</v>
      </c>
      <c r="D184" s="1" t="s">
        <v>317</v>
      </c>
      <c r="E184" s="1" t="s">
        <v>342</v>
      </c>
      <c r="F184" s="1" t="s">
        <v>318</v>
      </c>
      <c r="G184" s="1">
        <f t="shared" ref="G184:V184" si="19">phi_MTH.200.C</f>
        <v>0.36986156609954557</v>
      </c>
      <c r="H184" s="1">
        <f t="shared" si="19"/>
        <v>0.36986156609954557</v>
      </c>
      <c r="I184" s="1">
        <f t="shared" si="19"/>
        <v>0.36986156609954557</v>
      </c>
      <c r="J184" s="1">
        <f t="shared" si="19"/>
        <v>0.36986156609954557</v>
      </c>
      <c r="K184" s="1">
        <f t="shared" si="19"/>
        <v>0.36986156609954557</v>
      </c>
      <c r="L184" s="1">
        <f t="shared" si="19"/>
        <v>0.36986156609954557</v>
      </c>
      <c r="M184" s="1">
        <f t="shared" si="19"/>
        <v>0.36986156609954557</v>
      </c>
      <c r="N184" s="1">
        <f t="shared" si="19"/>
        <v>0.36986156609954557</v>
      </c>
      <c r="O184" s="1">
        <f t="shared" si="19"/>
        <v>0.36986156609954557</v>
      </c>
      <c r="P184" s="1">
        <f t="shared" si="19"/>
        <v>0.36986156609954557</v>
      </c>
      <c r="Q184" s="1">
        <f t="shared" si="19"/>
        <v>0.36986156609954557</v>
      </c>
      <c r="R184" s="1">
        <f t="shared" si="19"/>
        <v>0.36986156609954557</v>
      </c>
      <c r="S184" s="1">
        <f t="shared" si="19"/>
        <v>0.36986156609954557</v>
      </c>
      <c r="T184" s="1">
        <f t="shared" si="19"/>
        <v>0.36986156609954557</v>
      </c>
      <c r="U184" s="1">
        <f t="shared" si="19"/>
        <v>0.36986156609954557</v>
      </c>
      <c r="V184" s="1">
        <f t="shared" si="19"/>
        <v>0.36986156609954557</v>
      </c>
      <c r="W184" s="1">
        <f t="shared" ref="W184:AJ184" si="20">phi_MTH.200.C</f>
        <v>0.36986156609954557</v>
      </c>
      <c r="X184" s="1">
        <f t="shared" si="20"/>
        <v>0.36986156609954557</v>
      </c>
      <c r="Y184" s="1">
        <f t="shared" si="20"/>
        <v>0.36986156609954557</v>
      </c>
      <c r="Z184" s="1">
        <f t="shared" si="20"/>
        <v>0.36986156609954557</v>
      </c>
      <c r="AA184" s="1">
        <f t="shared" si="20"/>
        <v>0.36986156609954557</v>
      </c>
      <c r="AB184" s="1">
        <f t="shared" si="20"/>
        <v>0.36986156609954557</v>
      </c>
      <c r="AC184" s="1">
        <f t="shared" si="20"/>
        <v>0.36986156609954557</v>
      </c>
      <c r="AD184" s="1">
        <f t="shared" si="20"/>
        <v>0.36986156609954557</v>
      </c>
      <c r="AE184" s="1">
        <f t="shared" si="20"/>
        <v>0.36986156609954557</v>
      </c>
      <c r="AF184" s="1">
        <f t="shared" si="20"/>
        <v>0.36986156609954557</v>
      </c>
      <c r="AG184" s="1">
        <f t="shared" si="20"/>
        <v>0.36986156609954557</v>
      </c>
      <c r="AH184" s="1">
        <f t="shared" si="20"/>
        <v>0.36986156609954557</v>
      </c>
      <c r="AI184" s="1">
        <f t="shared" si="20"/>
        <v>0.36986156609954557</v>
      </c>
      <c r="AJ184" s="1">
        <f t="shared" si="20"/>
        <v>0.36986156609954557</v>
      </c>
      <c r="AK184" s="1">
        <f t="shared" ref="AK184:AW184" si="21">phi_MTH.200.C</f>
        <v>0.36986156609954557</v>
      </c>
      <c r="AL184" s="1">
        <f t="shared" si="21"/>
        <v>0.36986156609954557</v>
      </c>
      <c r="AM184" s="1">
        <f t="shared" si="21"/>
        <v>0.36986156609954557</v>
      </c>
      <c r="AN184" s="1">
        <f t="shared" si="21"/>
        <v>0.36986156609954557</v>
      </c>
      <c r="AO184" s="1">
        <f t="shared" si="21"/>
        <v>0.36986156609954557</v>
      </c>
      <c r="AP184" s="1">
        <f t="shared" si="21"/>
        <v>0.36986156609954557</v>
      </c>
      <c r="AQ184" s="1">
        <f t="shared" si="21"/>
        <v>0.36986156609954557</v>
      </c>
      <c r="AR184" s="1">
        <f t="shared" si="21"/>
        <v>0.36986156609954557</v>
      </c>
      <c r="AS184" s="1">
        <f t="shared" si="21"/>
        <v>0.36986156609954557</v>
      </c>
      <c r="AT184" s="1">
        <f t="shared" si="21"/>
        <v>0.36986156609954557</v>
      </c>
      <c r="AU184" s="1">
        <f t="shared" si="21"/>
        <v>0.36986156609954557</v>
      </c>
      <c r="AV184" s="1">
        <f t="shared" si="21"/>
        <v>0.36986156609954557</v>
      </c>
      <c r="AW184" s="1">
        <f t="shared" si="21"/>
        <v>0.36986156609954557</v>
      </c>
    </row>
    <row r="185" spans="1:49">
      <c r="A185" s="1" t="s">
        <v>4</v>
      </c>
      <c r="B185" s="1" t="s">
        <v>24</v>
      </c>
      <c r="C185" s="1" t="s">
        <v>6</v>
      </c>
      <c r="D185" s="1" t="s">
        <v>49</v>
      </c>
      <c r="E185" s="1" t="s">
        <v>343</v>
      </c>
      <c r="F185" s="1" t="s">
        <v>51</v>
      </c>
      <c r="G185" s="1">
        <f>'Domestic electricity allocation'!E36</f>
        <v>5.1439704189486173E-2</v>
      </c>
      <c r="H185" s="1">
        <f>'Domestic electricity allocation'!F36</f>
        <v>5.1017685840862324E-2</v>
      </c>
      <c r="I185" s="1">
        <f>'Domestic electricity allocation'!G36</f>
        <v>5.0595667492238476E-2</v>
      </c>
      <c r="J185" s="1">
        <f>'Domestic electricity allocation'!H36</f>
        <v>5.0173649143614614E-2</v>
      </c>
      <c r="K185" s="1">
        <f>'Domestic electricity allocation'!I36</f>
        <v>4.9751630794990766E-2</v>
      </c>
      <c r="L185" s="1">
        <f>'Domestic electricity allocation'!J36</f>
        <v>4.9329612446366911E-2</v>
      </c>
      <c r="M185" s="1">
        <f>'Domestic electricity allocation'!K36</f>
        <v>4.8907594097743055E-2</v>
      </c>
      <c r="N185" s="1">
        <f>'Domestic electricity allocation'!L36</f>
        <v>4.84855757491192E-2</v>
      </c>
      <c r="O185" s="1">
        <f>'Domestic electricity allocation'!M36</f>
        <v>4.8063557400495352E-2</v>
      </c>
      <c r="P185" s="1">
        <f>'Domestic electricity allocation'!N36</f>
        <v>4.7641539051871497E-2</v>
      </c>
      <c r="Q185" s="1">
        <f>'Domestic electricity allocation'!O36</f>
        <v>4.7219520703247642E-2</v>
      </c>
      <c r="R185" s="1">
        <f>'Domestic electricity allocation'!P36</f>
        <v>4.6797502354623793E-2</v>
      </c>
      <c r="S185" s="1">
        <f>'Domestic electricity allocation'!Q36</f>
        <v>4.6375484005999931E-2</v>
      </c>
      <c r="T185" s="1">
        <f>'Domestic electricity allocation'!R36</f>
        <v>4.5953465657376083E-2</v>
      </c>
      <c r="U185" s="1">
        <f>'Domestic electricity allocation'!S36</f>
        <v>4.5531447308752235E-2</v>
      </c>
      <c r="V185" s="1">
        <f>'Domestic electricity allocation'!T36</f>
        <v>4.5109428960128373E-2</v>
      </c>
      <c r="W185" s="1">
        <f>'Domestic electricity allocation'!U36</f>
        <v>4.4687410611504524E-2</v>
      </c>
      <c r="X185" s="1">
        <f>'Domestic electricity allocation'!V36</f>
        <v>4.4265392262880669E-2</v>
      </c>
      <c r="Y185" s="1">
        <f>'Domestic electricity allocation'!W36</f>
        <v>4.3843373914256814E-2</v>
      </c>
      <c r="Z185" s="1">
        <f>'Domestic electricity allocation'!X36</f>
        <v>4.3421355565632959E-2</v>
      </c>
      <c r="AA185" s="1">
        <f>'Domestic electricity allocation'!Y36</f>
        <v>4.2999337217009111E-2</v>
      </c>
      <c r="AB185" s="1">
        <f>'Domestic electricity allocation'!Z36</f>
        <v>4.2577318868385255E-2</v>
      </c>
      <c r="AC185" s="1">
        <f>'Domestic electricity allocation'!AA36</f>
        <v>4.21553005197614E-2</v>
      </c>
      <c r="AD185" s="1">
        <f>'Domestic electricity allocation'!AB36</f>
        <v>4.1733282171137552E-2</v>
      </c>
      <c r="AE185" s="1">
        <f>'Domestic electricity allocation'!AC36</f>
        <v>4.131126382251369E-2</v>
      </c>
      <c r="AF185" s="1">
        <f>'Domestic electricity allocation'!AD36</f>
        <v>4.0889245473889842E-2</v>
      </c>
      <c r="AG185" s="1">
        <f>'Domestic electricity allocation'!AE36</f>
        <v>4.046722712526598E-2</v>
      </c>
      <c r="AH185" s="1">
        <f>'Domestic electricity allocation'!AF36</f>
        <v>4.0045208776642131E-2</v>
      </c>
      <c r="AI185" s="1">
        <f>'Domestic electricity allocation'!AG36</f>
        <v>3.9623190428018283E-2</v>
      </c>
      <c r="AJ185" s="1">
        <f>'Domestic electricity allocation'!AH36</f>
        <v>3.9201172079394421E-2</v>
      </c>
      <c r="AK185" s="1">
        <f>'Domestic electricity allocation'!AI36</f>
        <v>3.8779153730770573E-2</v>
      </c>
      <c r="AL185" s="1">
        <f>'Domestic electricity allocation'!AJ36</f>
        <v>3.8357135382146718E-2</v>
      </c>
      <c r="AM185" s="1">
        <f>'Domestic electricity allocation'!AK36</f>
        <v>3.7935117033522862E-2</v>
      </c>
      <c r="AN185" s="1">
        <f>'Domestic electricity allocation'!AL36</f>
        <v>3.7513098684899007E-2</v>
      </c>
      <c r="AO185" s="1">
        <f>'Domestic electricity allocation'!AM36</f>
        <v>3.7091080336275159E-2</v>
      </c>
      <c r="AP185" s="1">
        <f>'Domestic electricity allocation'!AN36</f>
        <v>3.6669061987651304E-2</v>
      </c>
      <c r="AQ185" s="1">
        <f>'Domestic electricity allocation'!AO36</f>
        <v>3.6247043639027449E-2</v>
      </c>
      <c r="AR185" s="1">
        <f>'Domestic electricity allocation'!AP36</f>
        <v>3.5825025290403593E-2</v>
      </c>
      <c r="AS185" s="1">
        <f>'Domestic electricity allocation'!AQ36</f>
        <v>3.5403006941779745E-2</v>
      </c>
      <c r="AT185" s="1">
        <f>'Domestic electricity allocation'!AR36</f>
        <v>3.498098859315589E-2</v>
      </c>
      <c r="AU185" s="1">
        <f>'Domestic electricity allocation'!AS36</f>
        <v>3.4558970244532035E-2</v>
      </c>
      <c r="AV185" s="1">
        <f>'Domestic electricity allocation'!AT36</f>
        <v>3.4136951895908187E-2</v>
      </c>
      <c r="AW185" s="1">
        <f>'Domestic electricity allocation'!AU36</f>
        <v>3.3714933547284331E-2</v>
      </c>
    </row>
    <row r="186" spans="1:49">
      <c r="A186" s="1" t="s">
        <v>4</v>
      </c>
      <c r="B186" s="1" t="s">
        <v>24</v>
      </c>
      <c r="C186" s="1" t="s">
        <v>6</v>
      </c>
      <c r="D186" s="1" t="s">
        <v>49</v>
      </c>
      <c r="E186" s="1" t="s">
        <v>343</v>
      </c>
      <c r="F186" s="1" t="s">
        <v>256</v>
      </c>
      <c r="G186" s="1">
        <f>'PB Efficiencies'!B23</f>
        <v>0.70333299999999999</v>
      </c>
      <c r="H186" s="1">
        <f>'PB Efficiencies'!C23</f>
        <v>0.70666600000000002</v>
      </c>
      <c r="I186" s="1">
        <f>'PB Efficiencies'!D23</f>
        <v>0.70999900000000005</v>
      </c>
      <c r="J186" s="1">
        <f>'PB Efficiencies'!E23</f>
        <v>0.71333199999999997</v>
      </c>
      <c r="K186" s="1">
        <f>'PB Efficiencies'!F23</f>
        <v>0.716665</v>
      </c>
      <c r="L186" s="1">
        <f>'PB Efficiencies'!G23</f>
        <v>0.71999800000000003</v>
      </c>
      <c r="M186" s="1">
        <f>'PB Efficiencies'!H23</f>
        <v>0.72333099999999995</v>
      </c>
      <c r="N186" s="1">
        <f>'PB Efficiencies'!I23</f>
        <v>0.72666399999999998</v>
      </c>
      <c r="O186" s="1">
        <f>'PB Efficiencies'!J23</f>
        <v>0.72999700000000001</v>
      </c>
      <c r="P186" s="1">
        <f>'PB Efficiencies'!K23</f>
        <v>0.73333000000000004</v>
      </c>
      <c r="Q186" s="1">
        <f>'PB Efficiencies'!L23</f>
        <v>0.73666299999999996</v>
      </c>
      <c r="R186" s="1">
        <f>'PB Efficiencies'!M23</f>
        <v>0.73999599999999999</v>
      </c>
      <c r="S186" s="1">
        <f>'PB Efficiencies'!N23</f>
        <v>0.74332900000000002</v>
      </c>
      <c r="T186" s="1">
        <f>'PB Efficiencies'!O23</f>
        <v>0.74666200000000005</v>
      </c>
      <c r="U186" s="1">
        <f>'PB Efficiencies'!P23</f>
        <v>0.74999499999999997</v>
      </c>
      <c r="V186" s="1">
        <f>'PB Efficiencies'!Q23</f>
        <v>0.753328</v>
      </c>
      <c r="W186" s="1">
        <f>'PB Efficiencies'!R23</f>
        <v>0.75666100000000003</v>
      </c>
      <c r="X186" s="1">
        <f>'PB Efficiencies'!S23</f>
        <v>0.75999400000000095</v>
      </c>
      <c r="Y186" s="1">
        <f>'PB Efficiencies'!T23</f>
        <v>0.76332700000000098</v>
      </c>
      <c r="Z186" s="1">
        <f>'PB Efficiencies'!U23</f>
        <v>0.76666000000000101</v>
      </c>
      <c r="AA186" s="1">
        <f>'PB Efficiencies'!V23</f>
        <v>0.76999300000000104</v>
      </c>
      <c r="AB186" s="1">
        <f>'PB Efficiencies'!W23</f>
        <v>0.77332600000000096</v>
      </c>
      <c r="AC186" s="1">
        <f>'PB Efficiencies'!X23</f>
        <v>0.77665900000000099</v>
      </c>
      <c r="AD186" s="1">
        <f>'PB Efficiencies'!Y23</f>
        <v>0.77999200000000102</v>
      </c>
      <c r="AE186" s="1">
        <f>'PB Efficiencies'!Z23</f>
        <v>0.78332500000000105</v>
      </c>
      <c r="AF186" s="1">
        <f>'PB Efficiencies'!AA23</f>
        <v>0.78665800000000097</v>
      </c>
      <c r="AG186" s="1">
        <f>'PB Efficiencies'!AB23</f>
        <v>0.789991000000001</v>
      </c>
      <c r="AH186" s="1">
        <f>'PB Efficiencies'!AC23</f>
        <v>0.79332400000000103</v>
      </c>
      <c r="AI186" s="1">
        <f>'PB Efficiencies'!AD23</f>
        <v>0.79665700000000095</v>
      </c>
      <c r="AJ186" s="1">
        <f>'PB Efficiencies'!AE23</f>
        <v>0.79999000000000098</v>
      </c>
      <c r="AK186" s="1">
        <f>'PB Efficiencies'!AF23</f>
        <v>0.80332300000000101</v>
      </c>
      <c r="AL186" s="1">
        <f>'PB Efficiencies'!AG23</f>
        <v>0.80665600000000104</v>
      </c>
      <c r="AM186" s="1">
        <f>'PB Efficiencies'!AH23</f>
        <v>0.80998900000000096</v>
      </c>
      <c r="AN186" s="1">
        <f>'PB Efficiencies'!AI23</f>
        <v>0.81332200000000099</v>
      </c>
      <c r="AO186" s="1">
        <f>'PB Efficiencies'!AJ23</f>
        <v>0.81665500000000102</v>
      </c>
      <c r="AP186" s="1">
        <f>'PB Efficiencies'!AK23</f>
        <v>0.81998800000000105</v>
      </c>
      <c r="AQ186" s="1">
        <f>'PB Efficiencies'!AL23</f>
        <v>0.82332100000000097</v>
      </c>
      <c r="AR186" s="1">
        <f>'PB Efficiencies'!AM23</f>
        <v>0.826654000000001</v>
      </c>
      <c r="AS186" s="1">
        <f>'PB Efficiencies'!AN23</f>
        <v>0.82998700000000103</v>
      </c>
      <c r="AT186" s="1">
        <f>'PB Efficiencies'!AO23</f>
        <v>0.83332000000000095</v>
      </c>
      <c r="AU186" s="1">
        <f>'PB Efficiencies'!AP23</f>
        <v>0.83665300000000098</v>
      </c>
      <c r="AV186" s="1">
        <f>'PB Efficiencies'!AQ23</f>
        <v>0.83998600000000101</v>
      </c>
      <c r="AW186" s="1">
        <f>'PB Efficiencies'!AR23</f>
        <v>0.84331900000000104</v>
      </c>
    </row>
    <row r="187" spans="1:49">
      <c r="A187" s="1" t="s">
        <v>4</v>
      </c>
      <c r="B187" s="1" t="s">
        <v>24</v>
      </c>
      <c r="C187" s="1" t="s">
        <v>6</v>
      </c>
      <c r="D187" s="1" t="s">
        <v>49</v>
      </c>
      <c r="E187" s="1" t="s">
        <v>343</v>
      </c>
      <c r="F187" s="1" t="s">
        <v>318</v>
      </c>
      <c r="G187" s="1">
        <v>1</v>
      </c>
      <c r="H187" s="1">
        <v>1</v>
      </c>
      <c r="I187" s="1">
        <v>1</v>
      </c>
      <c r="J187" s="1">
        <v>1</v>
      </c>
      <c r="K187" s="1">
        <v>1</v>
      </c>
      <c r="L187" s="1">
        <v>1</v>
      </c>
      <c r="M187" s="1">
        <v>1</v>
      </c>
      <c r="N187" s="1">
        <v>1</v>
      </c>
      <c r="O187" s="1">
        <v>1</v>
      </c>
      <c r="P187" s="1">
        <v>1</v>
      </c>
      <c r="Q187" s="1">
        <v>1</v>
      </c>
      <c r="R187" s="1">
        <v>1</v>
      </c>
      <c r="S187" s="1">
        <v>1</v>
      </c>
      <c r="T187" s="1">
        <v>1</v>
      </c>
      <c r="U187" s="1">
        <v>1</v>
      </c>
      <c r="V187" s="1">
        <v>1</v>
      </c>
      <c r="W187" s="1">
        <v>1</v>
      </c>
      <c r="X187" s="1">
        <v>1</v>
      </c>
      <c r="Y187" s="1">
        <v>1</v>
      </c>
      <c r="Z187" s="1">
        <v>1</v>
      </c>
      <c r="AA187" s="1">
        <v>1</v>
      </c>
      <c r="AB187" s="1">
        <v>1</v>
      </c>
      <c r="AC187" s="1">
        <v>1</v>
      </c>
      <c r="AD187" s="1">
        <v>1</v>
      </c>
      <c r="AE187" s="1">
        <v>1</v>
      </c>
      <c r="AF187" s="1">
        <v>1</v>
      </c>
      <c r="AG187" s="1">
        <v>1</v>
      </c>
      <c r="AH187" s="1">
        <v>1</v>
      </c>
      <c r="AI187" s="1">
        <v>1</v>
      </c>
      <c r="AJ187" s="1">
        <v>1</v>
      </c>
      <c r="AK187" s="1">
        <v>1</v>
      </c>
      <c r="AL187" s="1">
        <v>1</v>
      </c>
      <c r="AM187" s="1">
        <v>1</v>
      </c>
      <c r="AN187" s="1">
        <v>1</v>
      </c>
      <c r="AO187" s="1">
        <v>1</v>
      </c>
      <c r="AP187" s="1">
        <v>1</v>
      </c>
      <c r="AQ187" s="1">
        <v>1</v>
      </c>
      <c r="AR187" s="1">
        <v>1</v>
      </c>
      <c r="AS187" s="1">
        <v>1</v>
      </c>
      <c r="AT187" s="1">
        <v>1</v>
      </c>
      <c r="AU187" s="1">
        <v>1</v>
      </c>
      <c r="AV187" s="1">
        <v>1</v>
      </c>
      <c r="AW187" s="1">
        <v>1</v>
      </c>
    </row>
    <row r="188" spans="1:49">
      <c r="A188" s="2" t="s">
        <v>4</v>
      </c>
      <c r="B188" s="2" t="s">
        <v>24</v>
      </c>
      <c r="C188" s="2" t="s">
        <v>13</v>
      </c>
      <c r="D188" s="2"/>
      <c r="E188" s="2"/>
      <c r="F188" s="2" t="s">
        <v>7</v>
      </c>
      <c r="G188" s="2">
        <v>3</v>
      </c>
      <c r="H188" s="2">
        <v>6</v>
      </c>
      <c r="I188" s="2">
        <v>5</v>
      </c>
      <c r="J188" s="2">
        <v>7</v>
      </c>
      <c r="K188" s="2">
        <v>8</v>
      </c>
      <c r="L188" s="2">
        <v>8</v>
      </c>
      <c r="M188" s="2">
        <v>9</v>
      </c>
      <c r="N188" s="2">
        <v>9</v>
      </c>
      <c r="O188" s="2">
        <v>9</v>
      </c>
      <c r="P188" s="2">
        <v>9</v>
      </c>
      <c r="Q188" s="2">
        <v>3</v>
      </c>
      <c r="R188" s="2">
        <v>5</v>
      </c>
      <c r="S188" s="2">
        <v>2</v>
      </c>
      <c r="T188" s="2">
        <v>2</v>
      </c>
      <c r="U188" s="2">
        <v>3</v>
      </c>
      <c r="V188" s="2">
        <v>2</v>
      </c>
      <c r="W188" s="2">
        <v>3</v>
      </c>
      <c r="X188" s="2">
        <v>3</v>
      </c>
      <c r="Y188" s="2">
        <v>3</v>
      </c>
      <c r="Z188" s="2">
        <v>3</v>
      </c>
      <c r="AA188" s="2">
        <v>6</v>
      </c>
      <c r="AB188" s="2">
        <v>9</v>
      </c>
      <c r="AC188" s="2">
        <v>12</v>
      </c>
      <c r="AD188" s="2">
        <v>18</v>
      </c>
      <c r="AE188" s="2">
        <v>21</v>
      </c>
      <c r="AF188" s="2">
        <v>26</v>
      </c>
      <c r="AG188" s="2">
        <v>24</v>
      </c>
      <c r="AH188" s="2">
        <v>24</v>
      </c>
      <c r="AI188" s="2">
        <v>27</v>
      </c>
      <c r="AJ188" s="2">
        <v>36</v>
      </c>
      <c r="AK188" s="2">
        <v>40</v>
      </c>
      <c r="AL188" s="2">
        <v>43</v>
      </c>
      <c r="AM188" s="2">
        <v>51</v>
      </c>
      <c r="AN188" s="2">
        <v>59</v>
      </c>
      <c r="AO188" s="2">
        <v>64</v>
      </c>
      <c r="AP188" s="2">
        <v>79</v>
      </c>
      <c r="AQ188" s="2">
        <v>84</v>
      </c>
      <c r="AR188" s="2">
        <v>105</v>
      </c>
      <c r="AS188" s="2">
        <v>183</v>
      </c>
      <c r="AT188" s="2">
        <v>148</v>
      </c>
      <c r="AU188" s="2">
        <v>177</v>
      </c>
      <c r="AV188" s="2">
        <v>223</v>
      </c>
      <c r="AW188" s="2">
        <v>209</v>
      </c>
    </row>
    <row r="189" spans="1:49">
      <c r="A189" s="2" t="s">
        <v>4</v>
      </c>
      <c r="B189" s="2" t="s">
        <v>24</v>
      </c>
      <c r="C189" s="2" t="s">
        <v>13</v>
      </c>
      <c r="D189" s="2"/>
      <c r="E189" s="2"/>
      <c r="F189" s="2" t="s">
        <v>8</v>
      </c>
      <c r="G189" s="2">
        <v>1.1695906432748499E-3</v>
      </c>
      <c r="H189" s="2">
        <v>2.20507166482911E-3</v>
      </c>
      <c r="I189" s="2">
        <v>1.72711571675302E-3</v>
      </c>
      <c r="J189" s="2">
        <v>2.3720772619450999E-3</v>
      </c>
      <c r="K189" s="2">
        <v>2.63244488318526E-3</v>
      </c>
      <c r="L189" s="2">
        <v>2.55264837268666E-3</v>
      </c>
      <c r="M189" s="2">
        <v>2.7615833077631199E-3</v>
      </c>
      <c r="N189" s="2">
        <v>2.7522935779816498E-3</v>
      </c>
      <c r="O189" s="2">
        <v>2.7372262773722599E-3</v>
      </c>
      <c r="P189" s="2">
        <v>2.66666666666667E-3</v>
      </c>
      <c r="Q189" s="2">
        <v>8.3263946711074096E-4</v>
      </c>
      <c r="R189" s="2">
        <v>1.42531356898518E-3</v>
      </c>
      <c r="S189" s="2">
        <v>6.3938618925831196E-4</v>
      </c>
      <c r="T189" s="2">
        <v>6.2814070351758795E-4</v>
      </c>
      <c r="U189" s="2">
        <v>8.7260034904013996E-4</v>
      </c>
      <c r="V189" s="2">
        <v>5.4347826086956501E-4</v>
      </c>
      <c r="W189" s="2">
        <v>7.79220779220779E-4</v>
      </c>
      <c r="X189" s="2">
        <v>7.5225677031093296E-4</v>
      </c>
      <c r="Y189" s="2">
        <v>7.1753169098301797E-4</v>
      </c>
      <c r="Z189" s="2">
        <v>7.0688030160226205E-4</v>
      </c>
      <c r="AA189" s="2">
        <v>1.3972985561248299E-3</v>
      </c>
      <c r="AB189" s="2">
        <v>1.9723865877711998E-3</v>
      </c>
      <c r="AC189" s="2">
        <v>2.5515628322347402E-3</v>
      </c>
      <c r="AD189" s="2">
        <v>3.7059913526868399E-3</v>
      </c>
      <c r="AE189" s="2">
        <v>4.08639813193228E-3</v>
      </c>
      <c r="AF189" s="2">
        <v>4.82912332838039E-3</v>
      </c>
      <c r="AG189" s="2">
        <v>4.3691971600218499E-3</v>
      </c>
      <c r="AH189" s="2">
        <v>4.2515500442869801E-3</v>
      </c>
      <c r="AI189" s="2">
        <v>4.48952444296641E-3</v>
      </c>
      <c r="AJ189" s="2">
        <v>6.7605633802816896E-3</v>
      </c>
      <c r="AK189" s="2">
        <v>7.7101002313030098E-3</v>
      </c>
      <c r="AL189" s="2">
        <v>8.5232903865213108E-3</v>
      </c>
      <c r="AM189" s="2">
        <v>1.0800508259212201E-2</v>
      </c>
      <c r="AN189" s="2">
        <v>1.2348262871494301E-2</v>
      </c>
      <c r="AO189" s="2">
        <v>1.3654789844250099E-2</v>
      </c>
      <c r="AP189" s="2">
        <v>1.6701902748414401E-2</v>
      </c>
      <c r="AQ189" s="2">
        <v>1.78192617734408E-2</v>
      </c>
      <c r="AR189" s="2">
        <v>2.2156573116691301E-2</v>
      </c>
      <c r="AS189" s="2">
        <v>3.4639409426462202E-2</v>
      </c>
      <c r="AT189" s="2">
        <v>2.8062191884717501E-2</v>
      </c>
      <c r="AU189" s="2">
        <v>3.1090813279466001E-2</v>
      </c>
      <c r="AV189" s="2">
        <v>3.5783055198972999E-2</v>
      </c>
      <c r="AW189" s="2">
        <v>3.2183554049892198E-2</v>
      </c>
    </row>
    <row r="190" spans="1:49">
      <c r="A190" s="1" t="s">
        <v>4</v>
      </c>
      <c r="B190" s="1" t="s">
        <v>24</v>
      </c>
      <c r="C190" s="1" t="s">
        <v>13</v>
      </c>
      <c r="D190" s="1" t="s">
        <v>33</v>
      </c>
      <c r="E190" s="1" t="s">
        <v>338</v>
      </c>
      <c r="F190" s="1" t="s">
        <v>51</v>
      </c>
      <c r="G190" s="1">
        <v>1</v>
      </c>
      <c r="H190" s="1">
        <v>1</v>
      </c>
      <c r="I190" s="1">
        <v>1</v>
      </c>
      <c r="J190" s="1">
        <v>1</v>
      </c>
      <c r="K190" s="1">
        <v>1</v>
      </c>
      <c r="L190" s="1">
        <v>1</v>
      </c>
      <c r="M190" s="1">
        <v>1</v>
      </c>
      <c r="N190" s="1">
        <v>1</v>
      </c>
      <c r="O190" s="1">
        <v>1</v>
      </c>
      <c r="P190" s="1">
        <v>1</v>
      </c>
      <c r="Q190" s="1">
        <v>1</v>
      </c>
      <c r="R190" s="1">
        <v>1</v>
      </c>
      <c r="S190" s="1">
        <v>1</v>
      </c>
      <c r="T190" s="1">
        <v>1</v>
      </c>
      <c r="U190" s="1">
        <v>1</v>
      </c>
      <c r="V190" s="1">
        <v>1</v>
      </c>
      <c r="W190" s="1">
        <v>1</v>
      </c>
      <c r="X190" s="1">
        <v>1</v>
      </c>
      <c r="Y190" s="1">
        <v>1</v>
      </c>
      <c r="Z190" s="1">
        <v>1</v>
      </c>
      <c r="AA190" s="1">
        <v>1</v>
      </c>
      <c r="AB190" s="1">
        <v>1</v>
      </c>
      <c r="AC190" s="1">
        <v>1</v>
      </c>
      <c r="AD190" s="1">
        <v>1</v>
      </c>
      <c r="AE190" s="1">
        <v>1</v>
      </c>
      <c r="AF190" s="1">
        <v>1</v>
      </c>
      <c r="AG190" s="1">
        <v>1</v>
      </c>
      <c r="AH190" s="1">
        <v>1</v>
      </c>
      <c r="AI190" s="1">
        <v>1</v>
      </c>
      <c r="AJ190" s="1">
        <v>1</v>
      </c>
      <c r="AK190" s="1">
        <v>1</v>
      </c>
      <c r="AL190" s="1">
        <v>1</v>
      </c>
      <c r="AM190" s="1">
        <v>1</v>
      </c>
      <c r="AN190" s="1">
        <v>1</v>
      </c>
      <c r="AO190" s="1">
        <v>1</v>
      </c>
      <c r="AP190" s="1">
        <v>1</v>
      </c>
      <c r="AQ190" s="1">
        <v>1</v>
      </c>
      <c r="AR190" s="1">
        <v>1</v>
      </c>
      <c r="AS190" s="1">
        <v>1</v>
      </c>
      <c r="AT190" s="1">
        <v>1</v>
      </c>
      <c r="AU190" s="1">
        <v>1</v>
      </c>
      <c r="AV190" s="1">
        <v>1</v>
      </c>
      <c r="AW190" s="1">
        <v>1</v>
      </c>
    </row>
    <row r="191" spans="1:49">
      <c r="A191" s="1" t="s">
        <v>4</v>
      </c>
      <c r="B191" s="1" t="s">
        <v>24</v>
      </c>
      <c r="C191" s="1" t="s">
        <v>13</v>
      </c>
      <c r="D191" s="1" t="s">
        <v>33</v>
      </c>
      <c r="E191" s="1" t="s">
        <v>338</v>
      </c>
      <c r="F191" s="1" t="s">
        <v>256</v>
      </c>
      <c r="G191" s="1">
        <f t="shared" ref="G191:AW191" si="22">eta_LPG</f>
        <v>0.45</v>
      </c>
      <c r="H191" s="1">
        <f t="shared" si="22"/>
        <v>0.45</v>
      </c>
      <c r="I191" s="1">
        <f t="shared" si="22"/>
        <v>0.45</v>
      </c>
      <c r="J191" s="1">
        <f t="shared" si="22"/>
        <v>0.45</v>
      </c>
      <c r="K191" s="1">
        <f t="shared" si="22"/>
        <v>0.45</v>
      </c>
      <c r="L191" s="1">
        <f t="shared" si="22"/>
        <v>0.45</v>
      </c>
      <c r="M191" s="1">
        <f t="shared" si="22"/>
        <v>0.45</v>
      </c>
      <c r="N191" s="1">
        <f t="shared" si="22"/>
        <v>0.45</v>
      </c>
      <c r="O191" s="1">
        <f t="shared" si="22"/>
        <v>0.45</v>
      </c>
      <c r="P191" s="1">
        <f t="shared" si="22"/>
        <v>0.45</v>
      </c>
      <c r="Q191" s="1">
        <f t="shared" si="22"/>
        <v>0.45</v>
      </c>
      <c r="R191" s="1">
        <f t="shared" si="22"/>
        <v>0.45</v>
      </c>
      <c r="S191" s="1">
        <f t="shared" si="22"/>
        <v>0.45</v>
      </c>
      <c r="T191" s="1">
        <f t="shared" si="22"/>
        <v>0.45</v>
      </c>
      <c r="U191" s="1">
        <f t="shared" si="22"/>
        <v>0.45</v>
      </c>
      <c r="V191" s="1">
        <f t="shared" si="22"/>
        <v>0.45</v>
      </c>
      <c r="W191" s="1">
        <f t="shared" si="22"/>
        <v>0.45</v>
      </c>
      <c r="X191" s="1">
        <f t="shared" si="22"/>
        <v>0.45</v>
      </c>
      <c r="Y191" s="1">
        <f t="shared" si="22"/>
        <v>0.45</v>
      </c>
      <c r="Z191" s="1">
        <f t="shared" si="22"/>
        <v>0.45</v>
      </c>
      <c r="AA191" s="1">
        <f t="shared" si="22"/>
        <v>0.45</v>
      </c>
      <c r="AB191" s="1">
        <f t="shared" si="22"/>
        <v>0.45</v>
      </c>
      <c r="AC191" s="1">
        <f t="shared" si="22"/>
        <v>0.45</v>
      </c>
      <c r="AD191" s="1">
        <f t="shared" si="22"/>
        <v>0.45</v>
      </c>
      <c r="AE191" s="1">
        <f t="shared" si="22"/>
        <v>0.45</v>
      </c>
      <c r="AF191" s="1">
        <f t="shared" si="22"/>
        <v>0.45</v>
      </c>
      <c r="AG191" s="1">
        <f t="shared" si="22"/>
        <v>0.45</v>
      </c>
      <c r="AH191" s="1">
        <f t="shared" si="22"/>
        <v>0.45</v>
      </c>
      <c r="AI191" s="1">
        <f t="shared" si="22"/>
        <v>0.45</v>
      </c>
      <c r="AJ191" s="1">
        <f t="shared" si="22"/>
        <v>0.45</v>
      </c>
      <c r="AK191" s="1">
        <f t="shared" si="22"/>
        <v>0.45</v>
      </c>
      <c r="AL191" s="1">
        <f t="shared" si="22"/>
        <v>0.45</v>
      </c>
      <c r="AM191" s="1">
        <f t="shared" si="22"/>
        <v>0.45</v>
      </c>
      <c r="AN191" s="1">
        <f t="shared" si="22"/>
        <v>0.45</v>
      </c>
      <c r="AO191" s="1">
        <f t="shared" si="22"/>
        <v>0.45</v>
      </c>
      <c r="AP191" s="1">
        <f t="shared" si="22"/>
        <v>0.45</v>
      </c>
      <c r="AQ191" s="1">
        <f t="shared" si="22"/>
        <v>0.45</v>
      </c>
      <c r="AR191" s="1">
        <f t="shared" si="22"/>
        <v>0.45</v>
      </c>
      <c r="AS191" s="1">
        <f t="shared" si="22"/>
        <v>0.45</v>
      </c>
      <c r="AT191" s="1">
        <f t="shared" si="22"/>
        <v>0.45</v>
      </c>
      <c r="AU191" s="1">
        <f t="shared" si="22"/>
        <v>0.45</v>
      </c>
      <c r="AV191" s="1">
        <f t="shared" si="22"/>
        <v>0.45</v>
      </c>
      <c r="AW191" s="1">
        <f t="shared" si="22"/>
        <v>0.45</v>
      </c>
    </row>
    <row r="192" spans="1:49">
      <c r="A192" s="1" t="s">
        <v>4</v>
      </c>
      <c r="B192" s="1" t="s">
        <v>24</v>
      </c>
      <c r="C192" s="1" t="s">
        <v>13</v>
      </c>
      <c r="D192" s="1" t="s">
        <v>33</v>
      </c>
      <c r="E192" s="1" t="s">
        <v>338</v>
      </c>
      <c r="F192" s="1" t="s">
        <v>318</v>
      </c>
      <c r="G192" s="1">
        <f t="shared" ref="G192:AW192" si="23">phi_MTH.100.C</f>
        <v>0.20099155835454907</v>
      </c>
      <c r="H192" s="1">
        <f t="shared" si="23"/>
        <v>0.20099155835454907</v>
      </c>
      <c r="I192" s="1">
        <f t="shared" si="23"/>
        <v>0.20099155835454907</v>
      </c>
      <c r="J192" s="1">
        <f t="shared" si="23"/>
        <v>0.20099155835454907</v>
      </c>
      <c r="K192" s="1">
        <f t="shared" si="23"/>
        <v>0.20099155835454907</v>
      </c>
      <c r="L192" s="1">
        <f t="shared" si="23"/>
        <v>0.20099155835454907</v>
      </c>
      <c r="M192" s="1">
        <f t="shared" si="23"/>
        <v>0.20099155835454907</v>
      </c>
      <c r="N192" s="1">
        <f t="shared" si="23"/>
        <v>0.20099155835454907</v>
      </c>
      <c r="O192" s="1">
        <f t="shared" si="23"/>
        <v>0.20099155835454907</v>
      </c>
      <c r="P192" s="1">
        <f t="shared" si="23"/>
        <v>0.20099155835454907</v>
      </c>
      <c r="Q192" s="1">
        <f t="shared" si="23"/>
        <v>0.20099155835454907</v>
      </c>
      <c r="R192" s="1">
        <f t="shared" si="23"/>
        <v>0.20099155835454907</v>
      </c>
      <c r="S192" s="1">
        <f t="shared" si="23"/>
        <v>0.20099155835454907</v>
      </c>
      <c r="T192" s="1">
        <f t="shared" si="23"/>
        <v>0.20099155835454907</v>
      </c>
      <c r="U192" s="1">
        <f t="shared" si="23"/>
        <v>0.20099155835454907</v>
      </c>
      <c r="V192" s="1">
        <f t="shared" si="23"/>
        <v>0.20099155835454907</v>
      </c>
      <c r="W192" s="1">
        <f t="shared" si="23"/>
        <v>0.20099155835454907</v>
      </c>
      <c r="X192" s="1">
        <f t="shared" si="23"/>
        <v>0.20099155835454907</v>
      </c>
      <c r="Y192" s="1">
        <f t="shared" si="23"/>
        <v>0.20099155835454907</v>
      </c>
      <c r="Z192" s="1">
        <f t="shared" si="23"/>
        <v>0.20099155835454907</v>
      </c>
      <c r="AA192" s="1">
        <f t="shared" si="23"/>
        <v>0.20099155835454907</v>
      </c>
      <c r="AB192" s="1">
        <f t="shared" si="23"/>
        <v>0.20099155835454907</v>
      </c>
      <c r="AC192" s="1">
        <f t="shared" si="23"/>
        <v>0.20099155835454907</v>
      </c>
      <c r="AD192" s="1">
        <f t="shared" si="23"/>
        <v>0.20099155835454907</v>
      </c>
      <c r="AE192" s="1">
        <f t="shared" si="23"/>
        <v>0.20099155835454907</v>
      </c>
      <c r="AF192" s="1">
        <f t="shared" si="23"/>
        <v>0.20099155835454907</v>
      </c>
      <c r="AG192" s="1">
        <f t="shared" si="23"/>
        <v>0.20099155835454907</v>
      </c>
      <c r="AH192" s="1">
        <f t="shared" si="23"/>
        <v>0.20099155835454907</v>
      </c>
      <c r="AI192" s="1">
        <f t="shared" si="23"/>
        <v>0.20099155835454907</v>
      </c>
      <c r="AJ192" s="1">
        <f t="shared" si="23"/>
        <v>0.20099155835454907</v>
      </c>
      <c r="AK192" s="1">
        <f t="shared" si="23"/>
        <v>0.20099155835454907</v>
      </c>
      <c r="AL192" s="1">
        <f t="shared" si="23"/>
        <v>0.20099155835454907</v>
      </c>
      <c r="AM192" s="1">
        <f t="shared" si="23"/>
        <v>0.20099155835454907</v>
      </c>
      <c r="AN192" s="1">
        <f t="shared" si="23"/>
        <v>0.20099155835454907</v>
      </c>
      <c r="AO192" s="1">
        <f t="shared" si="23"/>
        <v>0.20099155835454907</v>
      </c>
      <c r="AP192" s="1">
        <f t="shared" si="23"/>
        <v>0.20099155835454907</v>
      </c>
      <c r="AQ192" s="1">
        <f t="shared" si="23"/>
        <v>0.20099155835454907</v>
      </c>
      <c r="AR192" s="1">
        <f t="shared" si="23"/>
        <v>0.20099155835454907</v>
      </c>
      <c r="AS192" s="1">
        <f t="shared" si="23"/>
        <v>0.20099155835454907</v>
      </c>
      <c r="AT192" s="1">
        <f t="shared" si="23"/>
        <v>0.20099155835454907</v>
      </c>
      <c r="AU192" s="1">
        <f t="shared" si="23"/>
        <v>0.20099155835454907</v>
      </c>
      <c r="AV192" s="1">
        <f t="shared" si="23"/>
        <v>0.20099155835454907</v>
      </c>
      <c r="AW192" s="1">
        <f t="shared" si="23"/>
        <v>0.20099155835454907</v>
      </c>
    </row>
    <row r="193" spans="1:49">
      <c r="A193" s="2" t="s">
        <v>4</v>
      </c>
      <c r="B193" s="2" t="s">
        <v>24</v>
      </c>
      <c r="C193" s="2" t="s">
        <v>21</v>
      </c>
      <c r="D193" s="2"/>
      <c r="E193" s="2"/>
      <c r="F193" s="2" t="s">
        <v>7</v>
      </c>
      <c r="G193" s="2">
        <v>84</v>
      </c>
      <c r="H193" s="2">
        <v>92</v>
      </c>
      <c r="I193" s="2">
        <v>99</v>
      </c>
      <c r="J193" s="2">
        <v>105</v>
      </c>
      <c r="K193" s="2">
        <v>101</v>
      </c>
      <c r="L193" s="2">
        <v>103</v>
      </c>
      <c r="M193" s="2">
        <v>118</v>
      </c>
      <c r="N193" s="2">
        <v>141</v>
      </c>
      <c r="O193" s="2">
        <v>135</v>
      </c>
      <c r="P193" s="2">
        <v>86</v>
      </c>
      <c r="Q193" s="2">
        <v>146</v>
      </c>
      <c r="R193" s="2">
        <v>134</v>
      </c>
      <c r="S193" s="2">
        <v>61</v>
      </c>
      <c r="T193" s="2">
        <v>91</v>
      </c>
      <c r="U193" s="2">
        <v>124</v>
      </c>
      <c r="V193" s="2">
        <v>118</v>
      </c>
      <c r="W193" s="2">
        <v>139</v>
      </c>
      <c r="X193" s="2">
        <v>135</v>
      </c>
      <c r="Y193" s="2">
        <v>148</v>
      </c>
      <c r="Z193" s="2">
        <v>129</v>
      </c>
      <c r="AA193" s="2">
        <v>81</v>
      </c>
      <c r="AB193" s="2">
        <v>87</v>
      </c>
      <c r="AC193" s="2">
        <v>86</v>
      </c>
      <c r="AD193" s="2">
        <v>93</v>
      </c>
      <c r="AE193" s="2">
        <v>105</v>
      </c>
      <c r="AF193" s="2">
        <v>118</v>
      </c>
      <c r="AG193" s="2">
        <v>128</v>
      </c>
      <c r="AH193" s="2">
        <v>142</v>
      </c>
      <c r="AI193" s="2">
        <v>139</v>
      </c>
      <c r="AJ193" s="2">
        <v>53</v>
      </c>
      <c r="AK193" s="2">
        <v>101</v>
      </c>
      <c r="AL193" s="2">
        <v>63</v>
      </c>
      <c r="AM193" s="2">
        <v>114</v>
      </c>
      <c r="AN193" s="2">
        <v>115</v>
      </c>
      <c r="AO193" s="2">
        <v>91</v>
      </c>
      <c r="AP193" s="2">
        <v>67</v>
      </c>
      <c r="AQ193" s="2">
        <v>127</v>
      </c>
      <c r="AR193" s="2">
        <v>177</v>
      </c>
      <c r="AS193" s="2">
        <v>93</v>
      </c>
      <c r="AT193" s="2">
        <v>80</v>
      </c>
      <c r="AU193" s="2">
        <v>65</v>
      </c>
      <c r="AV193" s="2">
        <v>48</v>
      </c>
      <c r="AW193" s="2">
        <v>29</v>
      </c>
    </row>
    <row r="194" spans="1:49">
      <c r="A194" s="2" t="s">
        <v>4</v>
      </c>
      <c r="B194" s="2" t="s">
        <v>24</v>
      </c>
      <c r="C194" s="2" t="s">
        <v>21</v>
      </c>
      <c r="D194" s="2"/>
      <c r="E194" s="2"/>
      <c r="F194" s="2" t="s">
        <v>8</v>
      </c>
      <c r="G194" s="2">
        <v>3.2748538011695902E-2</v>
      </c>
      <c r="H194" s="2">
        <v>3.3811098860712999E-2</v>
      </c>
      <c r="I194" s="2">
        <v>3.4196891191709801E-2</v>
      </c>
      <c r="J194" s="2">
        <v>3.5581158929176501E-2</v>
      </c>
      <c r="K194" s="2">
        <v>3.3234616650213898E-2</v>
      </c>
      <c r="L194" s="2">
        <v>3.2865347798340799E-2</v>
      </c>
      <c r="M194" s="2">
        <v>3.6207425590671999E-2</v>
      </c>
      <c r="N194" s="2">
        <v>4.3119266055045902E-2</v>
      </c>
      <c r="O194" s="2">
        <v>4.1058394160583898E-2</v>
      </c>
      <c r="P194" s="2">
        <v>2.5481481481481501E-2</v>
      </c>
      <c r="Q194" s="2">
        <v>4.05217873993894E-2</v>
      </c>
      <c r="R194" s="2">
        <v>3.8198403648802698E-2</v>
      </c>
      <c r="S194" s="2">
        <v>1.9501278772378498E-2</v>
      </c>
      <c r="T194" s="2">
        <v>2.8580402010050299E-2</v>
      </c>
      <c r="U194" s="2">
        <v>3.60674810936591E-2</v>
      </c>
      <c r="V194" s="2">
        <v>3.2065217391304399E-2</v>
      </c>
      <c r="W194" s="2">
        <v>3.6103896103896103E-2</v>
      </c>
      <c r="X194" s="2">
        <v>3.3851554663991999E-2</v>
      </c>
      <c r="Y194" s="2">
        <v>3.5398230088495602E-2</v>
      </c>
      <c r="Z194" s="2">
        <v>3.03958529688973E-2</v>
      </c>
      <c r="AA194" s="2">
        <v>1.8863530507685099E-2</v>
      </c>
      <c r="AB194" s="2">
        <v>1.9066403681788299E-2</v>
      </c>
      <c r="AC194" s="2">
        <v>1.8286200297682301E-2</v>
      </c>
      <c r="AD194" s="2">
        <v>1.9147621988882001E-2</v>
      </c>
      <c r="AE194" s="2">
        <v>2.0431990659661399E-2</v>
      </c>
      <c r="AF194" s="2">
        <v>2.19167904903418E-2</v>
      </c>
      <c r="AG194" s="2">
        <v>2.3302384853449799E-2</v>
      </c>
      <c r="AH194" s="2">
        <v>2.5155004428697999E-2</v>
      </c>
      <c r="AI194" s="2">
        <v>2.3112736947123399E-2</v>
      </c>
      <c r="AJ194" s="2">
        <v>9.9530516431924898E-3</v>
      </c>
      <c r="AK194" s="2">
        <v>1.9468003084040099E-2</v>
      </c>
      <c r="AL194" s="2">
        <v>1.2487611496531201E-2</v>
      </c>
      <c r="AM194" s="2">
        <v>2.4142312579415501E-2</v>
      </c>
      <c r="AN194" s="2">
        <v>2.4068647969861901E-2</v>
      </c>
      <c r="AO194" s="2">
        <v>1.9415404309793001E-2</v>
      </c>
      <c r="AP194" s="2">
        <v>1.41649048625793E-2</v>
      </c>
      <c r="AQ194" s="2">
        <v>2.69410267288927E-2</v>
      </c>
      <c r="AR194" s="2">
        <v>3.7349651825279599E-2</v>
      </c>
      <c r="AS194" s="2">
        <v>1.7603634298693899E-2</v>
      </c>
      <c r="AT194" s="2">
        <v>1.51687523701176E-2</v>
      </c>
      <c r="AU194" s="2">
        <v>1.14175303003689E-2</v>
      </c>
      <c r="AV194" s="2">
        <v>7.7021822849807397E-3</v>
      </c>
      <c r="AW194" s="2">
        <v>4.4656606097936598E-3</v>
      </c>
    </row>
    <row r="195" spans="1:49">
      <c r="A195" s="1" t="s">
        <v>4</v>
      </c>
      <c r="B195" s="1" t="s">
        <v>24</v>
      </c>
      <c r="C195" s="1" t="s">
        <v>21</v>
      </c>
      <c r="D195" s="1" t="s">
        <v>32</v>
      </c>
      <c r="E195" s="1" t="s">
        <v>334</v>
      </c>
      <c r="F195" s="1" t="s">
        <v>51</v>
      </c>
      <c r="G195" s="1">
        <v>1</v>
      </c>
      <c r="H195" s="1">
        <v>1</v>
      </c>
      <c r="I195" s="1">
        <v>1</v>
      </c>
      <c r="J195" s="1">
        <v>1</v>
      </c>
      <c r="K195" s="1">
        <v>1</v>
      </c>
      <c r="L195" s="1">
        <v>1</v>
      </c>
      <c r="M195" s="1">
        <v>1</v>
      </c>
      <c r="N195" s="1">
        <v>1</v>
      </c>
      <c r="O195" s="1">
        <v>1</v>
      </c>
      <c r="P195" s="1">
        <v>1</v>
      </c>
      <c r="Q195" s="1">
        <v>1</v>
      </c>
      <c r="R195" s="1">
        <v>1</v>
      </c>
      <c r="S195" s="1">
        <v>1</v>
      </c>
      <c r="T195" s="1">
        <v>1</v>
      </c>
      <c r="U195" s="1">
        <v>1</v>
      </c>
      <c r="V195" s="1">
        <v>1</v>
      </c>
      <c r="W195" s="1">
        <v>1</v>
      </c>
      <c r="X195" s="1">
        <v>1</v>
      </c>
      <c r="Y195" s="1">
        <v>1</v>
      </c>
      <c r="Z195" s="1">
        <v>1</v>
      </c>
      <c r="AA195" s="1">
        <v>1</v>
      </c>
      <c r="AB195" s="1">
        <v>1</v>
      </c>
      <c r="AC195" s="1">
        <v>1</v>
      </c>
      <c r="AD195" s="1">
        <v>1</v>
      </c>
      <c r="AE195" s="1">
        <v>1</v>
      </c>
      <c r="AF195" s="1">
        <v>1</v>
      </c>
      <c r="AG195" s="1">
        <v>1</v>
      </c>
      <c r="AH195" s="1">
        <v>1</v>
      </c>
      <c r="AI195" s="1">
        <v>1</v>
      </c>
      <c r="AJ195" s="1">
        <v>1</v>
      </c>
      <c r="AK195" s="1">
        <v>1</v>
      </c>
      <c r="AL195" s="1">
        <v>1</v>
      </c>
      <c r="AM195" s="1">
        <v>1</v>
      </c>
      <c r="AN195" s="1">
        <v>1</v>
      </c>
      <c r="AO195" s="1">
        <v>1</v>
      </c>
      <c r="AP195" s="1">
        <v>1</v>
      </c>
      <c r="AQ195" s="1">
        <v>1</v>
      </c>
      <c r="AR195" s="1">
        <v>1</v>
      </c>
      <c r="AS195" s="1">
        <v>1</v>
      </c>
      <c r="AT195" s="1">
        <v>1</v>
      </c>
      <c r="AU195" s="1">
        <v>1</v>
      </c>
      <c r="AV195" s="1">
        <v>1</v>
      </c>
      <c r="AW195" s="1">
        <v>1</v>
      </c>
    </row>
    <row r="196" spans="1:49">
      <c r="A196" s="1" t="s">
        <v>4</v>
      </c>
      <c r="B196" s="1" t="s">
        <v>24</v>
      </c>
      <c r="C196" s="1" t="s">
        <v>21</v>
      </c>
      <c r="D196" s="1" t="s">
        <v>32</v>
      </c>
      <c r="E196" s="1" t="s">
        <v>334</v>
      </c>
      <c r="F196" s="1" t="s">
        <v>256</v>
      </c>
      <c r="G196" s="1">
        <f t="shared" ref="G196:AW196" si="24">eta_kerosene</f>
        <v>0.35</v>
      </c>
      <c r="H196" s="1">
        <f t="shared" si="24"/>
        <v>0.35</v>
      </c>
      <c r="I196" s="1">
        <f t="shared" si="24"/>
        <v>0.35</v>
      </c>
      <c r="J196" s="1">
        <f t="shared" si="24"/>
        <v>0.35</v>
      </c>
      <c r="K196" s="1">
        <f t="shared" si="24"/>
        <v>0.35</v>
      </c>
      <c r="L196" s="1">
        <f t="shared" si="24"/>
        <v>0.35</v>
      </c>
      <c r="M196" s="1">
        <f t="shared" si="24"/>
        <v>0.35</v>
      </c>
      <c r="N196" s="1">
        <f t="shared" si="24"/>
        <v>0.35</v>
      </c>
      <c r="O196" s="1">
        <f t="shared" si="24"/>
        <v>0.35</v>
      </c>
      <c r="P196" s="1">
        <f t="shared" si="24"/>
        <v>0.35</v>
      </c>
      <c r="Q196" s="1">
        <f t="shared" si="24"/>
        <v>0.35</v>
      </c>
      <c r="R196" s="1">
        <f t="shared" si="24"/>
        <v>0.35</v>
      </c>
      <c r="S196" s="1">
        <f t="shared" si="24"/>
        <v>0.35</v>
      </c>
      <c r="T196" s="1">
        <f t="shared" si="24"/>
        <v>0.35</v>
      </c>
      <c r="U196" s="1">
        <f t="shared" si="24"/>
        <v>0.35</v>
      </c>
      <c r="V196" s="1">
        <f t="shared" si="24"/>
        <v>0.35</v>
      </c>
      <c r="W196" s="1">
        <f t="shared" si="24"/>
        <v>0.35</v>
      </c>
      <c r="X196" s="1">
        <f t="shared" si="24"/>
        <v>0.35</v>
      </c>
      <c r="Y196" s="1">
        <f t="shared" si="24"/>
        <v>0.35</v>
      </c>
      <c r="Z196" s="1">
        <f t="shared" si="24"/>
        <v>0.35</v>
      </c>
      <c r="AA196" s="1">
        <f t="shared" si="24"/>
        <v>0.35</v>
      </c>
      <c r="AB196" s="1">
        <f t="shared" si="24"/>
        <v>0.35</v>
      </c>
      <c r="AC196" s="1">
        <f t="shared" si="24"/>
        <v>0.35</v>
      </c>
      <c r="AD196" s="1">
        <f t="shared" si="24"/>
        <v>0.35</v>
      </c>
      <c r="AE196" s="1">
        <f t="shared" si="24"/>
        <v>0.35</v>
      </c>
      <c r="AF196" s="1">
        <f t="shared" si="24"/>
        <v>0.35</v>
      </c>
      <c r="AG196" s="1">
        <f t="shared" si="24"/>
        <v>0.35</v>
      </c>
      <c r="AH196" s="1">
        <f t="shared" si="24"/>
        <v>0.35</v>
      </c>
      <c r="AI196" s="1">
        <f t="shared" si="24"/>
        <v>0.35</v>
      </c>
      <c r="AJ196" s="1">
        <f t="shared" si="24"/>
        <v>0.35</v>
      </c>
      <c r="AK196" s="1">
        <f t="shared" si="24"/>
        <v>0.35</v>
      </c>
      <c r="AL196" s="1">
        <f t="shared" si="24"/>
        <v>0.35</v>
      </c>
      <c r="AM196" s="1">
        <f t="shared" si="24"/>
        <v>0.35</v>
      </c>
      <c r="AN196" s="1">
        <f t="shared" si="24"/>
        <v>0.35</v>
      </c>
      <c r="AO196" s="1">
        <f t="shared" si="24"/>
        <v>0.35</v>
      </c>
      <c r="AP196" s="1">
        <f t="shared" si="24"/>
        <v>0.35</v>
      </c>
      <c r="AQ196" s="1">
        <f t="shared" si="24"/>
        <v>0.35</v>
      </c>
      <c r="AR196" s="1">
        <f t="shared" si="24"/>
        <v>0.35</v>
      </c>
      <c r="AS196" s="1">
        <f t="shared" si="24"/>
        <v>0.35</v>
      </c>
      <c r="AT196" s="1">
        <f t="shared" si="24"/>
        <v>0.35</v>
      </c>
      <c r="AU196" s="1">
        <f t="shared" si="24"/>
        <v>0.35</v>
      </c>
      <c r="AV196" s="1">
        <f t="shared" si="24"/>
        <v>0.35</v>
      </c>
      <c r="AW196" s="1">
        <f t="shared" si="24"/>
        <v>0.35</v>
      </c>
    </row>
    <row r="197" spans="1:49">
      <c r="A197" s="1" t="s">
        <v>4</v>
      </c>
      <c r="B197" s="1" t="s">
        <v>24</v>
      </c>
      <c r="C197" s="1" t="s">
        <v>21</v>
      </c>
      <c r="D197" s="1" t="s">
        <v>32</v>
      </c>
      <c r="E197" s="1" t="s">
        <v>334</v>
      </c>
      <c r="F197" s="1" t="s">
        <v>318</v>
      </c>
      <c r="G197" s="1">
        <f t="shared" ref="G197:AW197" si="25">phi_MTH.100.C</f>
        <v>0.20099155835454907</v>
      </c>
      <c r="H197" s="1">
        <f t="shared" si="25"/>
        <v>0.20099155835454907</v>
      </c>
      <c r="I197" s="1">
        <f t="shared" si="25"/>
        <v>0.20099155835454907</v>
      </c>
      <c r="J197" s="1">
        <f t="shared" si="25"/>
        <v>0.20099155835454907</v>
      </c>
      <c r="K197" s="1">
        <f t="shared" si="25"/>
        <v>0.20099155835454907</v>
      </c>
      <c r="L197" s="1">
        <f t="shared" si="25"/>
        <v>0.20099155835454907</v>
      </c>
      <c r="M197" s="1">
        <f t="shared" si="25"/>
        <v>0.20099155835454907</v>
      </c>
      <c r="N197" s="1">
        <f t="shared" si="25"/>
        <v>0.20099155835454907</v>
      </c>
      <c r="O197" s="1">
        <f t="shared" si="25"/>
        <v>0.20099155835454907</v>
      </c>
      <c r="P197" s="1">
        <f t="shared" si="25"/>
        <v>0.20099155835454907</v>
      </c>
      <c r="Q197" s="1">
        <f t="shared" si="25"/>
        <v>0.20099155835454907</v>
      </c>
      <c r="R197" s="1">
        <f t="shared" si="25"/>
        <v>0.20099155835454907</v>
      </c>
      <c r="S197" s="1">
        <f t="shared" si="25"/>
        <v>0.20099155835454907</v>
      </c>
      <c r="T197" s="1">
        <f t="shared" si="25"/>
        <v>0.20099155835454907</v>
      </c>
      <c r="U197" s="1">
        <f t="shared" si="25"/>
        <v>0.20099155835454907</v>
      </c>
      <c r="V197" s="1">
        <f t="shared" si="25"/>
        <v>0.20099155835454907</v>
      </c>
      <c r="W197" s="1">
        <f t="shared" si="25"/>
        <v>0.20099155835454907</v>
      </c>
      <c r="X197" s="1">
        <f t="shared" si="25"/>
        <v>0.20099155835454907</v>
      </c>
      <c r="Y197" s="1">
        <f t="shared" si="25"/>
        <v>0.20099155835454907</v>
      </c>
      <c r="Z197" s="1">
        <f t="shared" si="25"/>
        <v>0.20099155835454907</v>
      </c>
      <c r="AA197" s="1">
        <f t="shared" si="25"/>
        <v>0.20099155835454907</v>
      </c>
      <c r="AB197" s="1">
        <f t="shared" si="25"/>
        <v>0.20099155835454907</v>
      </c>
      <c r="AC197" s="1">
        <f t="shared" si="25"/>
        <v>0.20099155835454907</v>
      </c>
      <c r="AD197" s="1">
        <f t="shared" si="25"/>
        <v>0.20099155835454907</v>
      </c>
      <c r="AE197" s="1">
        <f t="shared" si="25"/>
        <v>0.20099155835454907</v>
      </c>
      <c r="AF197" s="1">
        <f t="shared" si="25"/>
        <v>0.20099155835454907</v>
      </c>
      <c r="AG197" s="1">
        <f t="shared" si="25"/>
        <v>0.20099155835454907</v>
      </c>
      <c r="AH197" s="1">
        <f t="shared" si="25"/>
        <v>0.20099155835454907</v>
      </c>
      <c r="AI197" s="1">
        <f t="shared" si="25"/>
        <v>0.20099155835454907</v>
      </c>
      <c r="AJ197" s="1">
        <f t="shared" si="25"/>
        <v>0.20099155835454907</v>
      </c>
      <c r="AK197" s="1">
        <f t="shared" si="25"/>
        <v>0.20099155835454907</v>
      </c>
      <c r="AL197" s="1">
        <f t="shared" si="25"/>
        <v>0.20099155835454907</v>
      </c>
      <c r="AM197" s="1">
        <f t="shared" si="25"/>
        <v>0.20099155835454907</v>
      </c>
      <c r="AN197" s="1">
        <f t="shared" si="25"/>
        <v>0.20099155835454907</v>
      </c>
      <c r="AO197" s="1">
        <f t="shared" si="25"/>
        <v>0.20099155835454907</v>
      </c>
      <c r="AP197" s="1">
        <f t="shared" si="25"/>
        <v>0.20099155835454907</v>
      </c>
      <c r="AQ197" s="1">
        <f t="shared" si="25"/>
        <v>0.20099155835454907</v>
      </c>
      <c r="AR197" s="1">
        <f t="shared" si="25"/>
        <v>0.20099155835454907</v>
      </c>
      <c r="AS197" s="1">
        <f t="shared" si="25"/>
        <v>0.20099155835454907</v>
      </c>
      <c r="AT197" s="1">
        <f t="shared" si="25"/>
        <v>0.20099155835454907</v>
      </c>
      <c r="AU197" s="1">
        <f t="shared" si="25"/>
        <v>0.20099155835454907</v>
      </c>
      <c r="AV197" s="1">
        <f t="shared" si="25"/>
        <v>0.20099155835454907</v>
      </c>
      <c r="AW197" s="1">
        <f t="shared" si="25"/>
        <v>0.20099155835454907</v>
      </c>
    </row>
    <row r="198" spans="1:49">
      <c r="A198" s="2" t="s">
        <v>4</v>
      </c>
      <c r="B198" s="2" t="s">
        <v>24</v>
      </c>
      <c r="C198" s="2" t="s">
        <v>10</v>
      </c>
      <c r="D198" s="2"/>
      <c r="E198" s="2"/>
      <c r="F198" s="2" t="s">
        <v>7</v>
      </c>
      <c r="G198" s="2">
        <v>1464</v>
      </c>
      <c r="H198" s="2">
        <v>1540</v>
      </c>
      <c r="I198" s="2">
        <v>1621</v>
      </c>
      <c r="J198" s="2">
        <v>1605</v>
      </c>
      <c r="K198" s="2">
        <v>1652</v>
      </c>
      <c r="L198" s="2">
        <v>1698</v>
      </c>
      <c r="M198" s="2">
        <v>1741</v>
      </c>
      <c r="N198" s="2">
        <v>1789</v>
      </c>
      <c r="O198" s="2">
        <v>1834</v>
      </c>
      <c r="P198" s="2">
        <v>1882</v>
      </c>
      <c r="Q198" s="2">
        <v>1932</v>
      </c>
      <c r="R198" s="2">
        <v>1982</v>
      </c>
      <c r="S198" s="2">
        <v>2035</v>
      </c>
      <c r="T198" s="2">
        <v>2061</v>
      </c>
      <c r="U198" s="2">
        <v>2123</v>
      </c>
      <c r="V198" s="2">
        <v>2187</v>
      </c>
      <c r="W198" s="2">
        <v>2252</v>
      </c>
      <c r="X198" s="2">
        <v>2321</v>
      </c>
      <c r="Y198" s="2">
        <v>2393</v>
      </c>
      <c r="Z198" s="2">
        <v>2464</v>
      </c>
      <c r="AA198" s="2">
        <v>2541</v>
      </c>
      <c r="AB198" s="2">
        <v>2620</v>
      </c>
      <c r="AC198" s="2">
        <v>2701</v>
      </c>
      <c r="AD198" s="2">
        <v>2784</v>
      </c>
      <c r="AE198" s="2">
        <v>2863</v>
      </c>
      <c r="AF198" s="2">
        <v>2932</v>
      </c>
      <c r="AG198" s="2">
        <v>2999</v>
      </c>
      <c r="AH198" s="2">
        <v>3079</v>
      </c>
      <c r="AI198" s="2">
        <v>3146</v>
      </c>
      <c r="AJ198" s="2">
        <v>2022</v>
      </c>
      <c r="AK198" s="2">
        <v>1833</v>
      </c>
      <c r="AL198" s="2">
        <v>1709</v>
      </c>
      <c r="AM198" s="2">
        <v>1574</v>
      </c>
      <c r="AN198" s="2">
        <v>1461</v>
      </c>
      <c r="AO198" s="2">
        <v>1356</v>
      </c>
      <c r="AP198" s="2">
        <v>1261</v>
      </c>
      <c r="AQ198" s="2">
        <v>1190</v>
      </c>
      <c r="AR198" s="2">
        <v>1133</v>
      </c>
      <c r="AS198" s="2">
        <v>1100</v>
      </c>
      <c r="AT198" s="2">
        <v>1079</v>
      </c>
      <c r="AU198" s="2">
        <v>1112</v>
      </c>
      <c r="AV198" s="2">
        <v>1100</v>
      </c>
      <c r="AW198" s="2">
        <v>1111</v>
      </c>
    </row>
    <row r="199" spans="1:49">
      <c r="A199" s="2" t="s">
        <v>4</v>
      </c>
      <c r="B199" s="2" t="s">
        <v>24</v>
      </c>
      <c r="C199" s="2" t="s">
        <v>10</v>
      </c>
      <c r="D199" s="2"/>
      <c r="E199" s="2"/>
      <c r="F199" s="2" t="s">
        <v>8</v>
      </c>
      <c r="G199" s="2">
        <v>0.57076023391812902</v>
      </c>
      <c r="H199" s="2">
        <v>0.56596839397280396</v>
      </c>
      <c r="I199" s="2">
        <v>0.55993091537133</v>
      </c>
      <c r="J199" s="2">
        <v>0.54388342934598399</v>
      </c>
      <c r="K199" s="2">
        <v>0.54359986837775598</v>
      </c>
      <c r="L199" s="2">
        <v>0.54179961710274405</v>
      </c>
      <c r="M199" s="2">
        <v>0.53421294875728798</v>
      </c>
      <c r="N199" s="2">
        <v>0.54709480122324206</v>
      </c>
      <c r="O199" s="2">
        <v>0.557785888077859</v>
      </c>
      <c r="P199" s="2">
        <v>0.55762962962963003</v>
      </c>
      <c r="Q199" s="2">
        <v>0.53621981681931696</v>
      </c>
      <c r="R199" s="2">
        <v>0.56499429874572404</v>
      </c>
      <c r="S199" s="2">
        <v>0.65057544757033203</v>
      </c>
      <c r="T199" s="2">
        <v>0.64729899497487398</v>
      </c>
      <c r="U199" s="2">
        <v>0.61751018033740501</v>
      </c>
      <c r="V199" s="2">
        <v>0.59429347826086998</v>
      </c>
      <c r="W199" s="2">
        <v>0.58493506493506497</v>
      </c>
      <c r="X199" s="2">
        <v>0.58199598796389196</v>
      </c>
      <c r="Y199" s="2">
        <v>0.57235111217412105</v>
      </c>
      <c r="Z199" s="2">
        <v>0.58058435438265799</v>
      </c>
      <c r="AA199" s="2">
        <v>0.59175593851886399</v>
      </c>
      <c r="AB199" s="2">
        <v>0.57418365110672798</v>
      </c>
      <c r="AC199" s="2">
        <v>0.57431426748883696</v>
      </c>
      <c r="AD199" s="2">
        <v>0.57319332921556498</v>
      </c>
      <c r="AE199" s="2">
        <v>0.55711227865343405</v>
      </c>
      <c r="AF199" s="2">
        <v>0.54457652303120396</v>
      </c>
      <c r="AG199" s="2">
        <v>0.54596759512106297</v>
      </c>
      <c r="AH199" s="2">
        <v>0.54543844109831696</v>
      </c>
      <c r="AI199" s="2">
        <v>0.52311273694712301</v>
      </c>
      <c r="AJ199" s="2">
        <v>0.379718309859155</v>
      </c>
      <c r="AK199" s="2">
        <v>0.35331534309946</v>
      </c>
      <c r="AL199" s="2">
        <v>0.33875123885034703</v>
      </c>
      <c r="AM199" s="2">
        <v>0.33333333333333298</v>
      </c>
      <c r="AN199" s="2">
        <v>0.30577647551276699</v>
      </c>
      <c r="AO199" s="2">
        <v>0.28931085982504801</v>
      </c>
      <c r="AP199" s="2">
        <v>0.26659619450317101</v>
      </c>
      <c r="AQ199" s="2">
        <v>0.252439541790412</v>
      </c>
      <c r="AR199" s="2">
        <v>0.239079974678202</v>
      </c>
      <c r="AS199" s="2">
        <v>0.20821502933939101</v>
      </c>
      <c r="AT199" s="2">
        <v>0.20458854759196099</v>
      </c>
      <c r="AU199" s="2">
        <v>0.19532759529246399</v>
      </c>
      <c r="AV199" s="2">
        <v>0.17650834403080901</v>
      </c>
      <c r="AW199" s="2">
        <v>0.171080997844164</v>
      </c>
    </row>
    <row r="200" spans="1:49">
      <c r="A200" s="1" t="s">
        <v>4</v>
      </c>
      <c r="B200" s="1" t="s">
        <v>24</v>
      </c>
      <c r="C200" s="1" t="s">
        <v>10</v>
      </c>
      <c r="D200" s="1" t="s">
        <v>30</v>
      </c>
      <c r="E200" s="1" t="s">
        <v>328</v>
      </c>
      <c r="F200" s="1" t="s">
        <v>51</v>
      </c>
      <c r="G200" s="1">
        <v>1</v>
      </c>
      <c r="H200" s="1">
        <v>1</v>
      </c>
      <c r="I200" s="1">
        <v>1</v>
      </c>
      <c r="J200" s="1">
        <v>1</v>
      </c>
      <c r="K200" s="1">
        <v>1</v>
      </c>
      <c r="L200" s="1">
        <v>1</v>
      </c>
      <c r="M200" s="1">
        <v>1</v>
      </c>
      <c r="N200" s="1">
        <v>1</v>
      </c>
      <c r="O200" s="1">
        <v>1</v>
      </c>
      <c r="P200" s="1">
        <v>1</v>
      </c>
      <c r="Q200" s="1">
        <v>1</v>
      </c>
      <c r="R200" s="1">
        <v>1</v>
      </c>
      <c r="S200" s="1">
        <v>1</v>
      </c>
      <c r="T200" s="1">
        <v>1</v>
      </c>
      <c r="U200" s="1">
        <v>1</v>
      </c>
      <c r="V200" s="1">
        <v>1</v>
      </c>
      <c r="W200" s="1">
        <v>1</v>
      </c>
      <c r="X200" s="1">
        <v>1</v>
      </c>
      <c r="Y200" s="1">
        <v>1</v>
      </c>
      <c r="Z200" s="1">
        <v>1</v>
      </c>
      <c r="AA200" s="1">
        <v>1</v>
      </c>
      <c r="AB200" s="1">
        <v>1</v>
      </c>
      <c r="AC200" s="1">
        <v>1</v>
      </c>
      <c r="AD200" s="1">
        <v>1</v>
      </c>
      <c r="AE200" s="1">
        <v>1</v>
      </c>
      <c r="AF200" s="1">
        <v>1</v>
      </c>
      <c r="AG200" s="1">
        <v>1</v>
      </c>
      <c r="AH200" s="1">
        <v>1</v>
      </c>
      <c r="AI200" s="1">
        <v>1</v>
      </c>
      <c r="AJ200" s="1">
        <v>1</v>
      </c>
      <c r="AK200" s="1">
        <v>1</v>
      </c>
      <c r="AL200" s="1">
        <v>1</v>
      </c>
      <c r="AM200" s="1">
        <v>1</v>
      </c>
      <c r="AN200" s="1">
        <v>1</v>
      </c>
      <c r="AO200" s="1">
        <v>1</v>
      </c>
      <c r="AP200" s="1">
        <v>1</v>
      </c>
      <c r="AQ200" s="1">
        <v>1</v>
      </c>
      <c r="AR200" s="1">
        <v>1</v>
      </c>
      <c r="AS200" s="1">
        <v>1</v>
      </c>
      <c r="AT200" s="1">
        <v>1</v>
      </c>
      <c r="AU200" s="1">
        <v>1</v>
      </c>
      <c r="AV200" s="1">
        <v>1</v>
      </c>
      <c r="AW200" s="1">
        <v>1</v>
      </c>
    </row>
    <row r="201" spans="1:49">
      <c r="A201" s="1" t="s">
        <v>4</v>
      </c>
      <c r="B201" s="1" t="s">
        <v>24</v>
      </c>
      <c r="C201" s="1" t="s">
        <v>10</v>
      </c>
      <c r="D201" s="1" t="s">
        <v>30</v>
      </c>
      <c r="E201" s="1" t="s">
        <v>328</v>
      </c>
      <c r="F201" s="1" t="s">
        <v>256</v>
      </c>
      <c r="G201" s="1">
        <f t="shared" ref="G201:AW201" si="26">eta_firewood</f>
        <v>0.14000000000000001</v>
      </c>
      <c r="H201" s="1">
        <f t="shared" si="26"/>
        <v>0.14000000000000001</v>
      </c>
      <c r="I201" s="1">
        <f t="shared" si="26"/>
        <v>0.14000000000000001</v>
      </c>
      <c r="J201" s="1">
        <f t="shared" si="26"/>
        <v>0.14000000000000001</v>
      </c>
      <c r="K201" s="1">
        <f t="shared" si="26"/>
        <v>0.14000000000000001</v>
      </c>
      <c r="L201" s="1">
        <f t="shared" si="26"/>
        <v>0.14000000000000001</v>
      </c>
      <c r="M201" s="1">
        <f t="shared" si="26"/>
        <v>0.14000000000000001</v>
      </c>
      <c r="N201" s="1">
        <f t="shared" si="26"/>
        <v>0.14000000000000001</v>
      </c>
      <c r="O201" s="1">
        <f t="shared" si="26"/>
        <v>0.14000000000000001</v>
      </c>
      <c r="P201" s="1">
        <f t="shared" si="26"/>
        <v>0.14000000000000001</v>
      </c>
      <c r="Q201" s="1">
        <f t="shared" si="26"/>
        <v>0.14000000000000001</v>
      </c>
      <c r="R201" s="1">
        <f t="shared" si="26"/>
        <v>0.14000000000000001</v>
      </c>
      <c r="S201" s="1">
        <f t="shared" si="26"/>
        <v>0.14000000000000001</v>
      </c>
      <c r="T201" s="1">
        <f t="shared" si="26"/>
        <v>0.14000000000000001</v>
      </c>
      <c r="U201" s="1">
        <f t="shared" si="26"/>
        <v>0.14000000000000001</v>
      </c>
      <c r="V201" s="1">
        <f t="shared" si="26"/>
        <v>0.14000000000000001</v>
      </c>
      <c r="W201" s="1">
        <f t="shared" si="26"/>
        <v>0.14000000000000001</v>
      </c>
      <c r="X201" s="1">
        <f t="shared" si="26"/>
        <v>0.14000000000000001</v>
      </c>
      <c r="Y201" s="1">
        <f t="shared" si="26"/>
        <v>0.14000000000000001</v>
      </c>
      <c r="Z201" s="1">
        <f t="shared" si="26"/>
        <v>0.14000000000000001</v>
      </c>
      <c r="AA201" s="1">
        <f t="shared" si="26"/>
        <v>0.14000000000000001</v>
      </c>
      <c r="AB201" s="1">
        <f t="shared" si="26"/>
        <v>0.14000000000000001</v>
      </c>
      <c r="AC201" s="1">
        <f t="shared" si="26"/>
        <v>0.14000000000000001</v>
      </c>
      <c r="AD201" s="1">
        <f t="shared" si="26"/>
        <v>0.14000000000000001</v>
      </c>
      <c r="AE201" s="1">
        <f t="shared" si="26"/>
        <v>0.14000000000000001</v>
      </c>
      <c r="AF201" s="1">
        <f t="shared" si="26"/>
        <v>0.14000000000000001</v>
      </c>
      <c r="AG201" s="1">
        <f t="shared" si="26"/>
        <v>0.14000000000000001</v>
      </c>
      <c r="AH201" s="1">
        <f t="shared" si="26"/>
        <v>0.14000000000000001</v>
      </c>
      <c r="AI201" s="1">
        <f t="shared" si="26"/>
        <v>0.14000000000000001</v>
      </c>
      <c r="AJ201" s="1">
        <f t="shared" si="26"/>
        <v>0.14000000000000001</v>
      </c>
      <c r="AK201" s="1">
        <f t="shared" si="26"/>
        <v>0.14000000000000001</v>
      </c>
      <c r="AL201" s="1">
        <f t="shared" si="26"/>
        <v>0.14000000000000001</v>
      </c>
      <c r="AM201" s="1">
        <f t="shared" si="26"/>
        <v>0.14000000000000001</v>
      </c>
      <c r="AN201" s="1">
        <f t="shared" si="26"/>
        <v>0.14000000000000001</v>
      </c>
      <c r="AO201" s="1">
        <f t="shared" si="26"/>
        <v>0.14000000000000001</v>
      </c>
      <c r="AP201" s="1">
        <f t="shared" si="26"/>
        <v>0.14000000000000001</v>
      </c>
      <c r="AQ201" s="1">
        <f t="shared" si="26"/>
        <v>0.14000000000000001</v>
      </c>
      <c r="AR201" s="1">
        <f t="shared" si="26"/>
        <v>0.14000000000000001</v>
      </c>
      <c r="AS201" s="1">
        <f t="shared" si="26"/>
        <v>0.14000000000000001</v>
      </c>
      <c r="AT201" s="1">
        <f t="shared" si="26"/>
        <v>0.14000000000000001</v>
      </c>
      <c r="AU201" s="1">
        <f t="shared" si="26"/>
        <v>0.14000000000000001</v>
      </c>
      <c r="AV201" s="1">
        <f t="shared" si="26"/>
        <v>0.14000000000000001</v>
      </c>
      <c r="AW201" s="1">
        <f t="shared" si="26"/>
        <v>0.14000000000000001</v>
      </c>
    </row>
    <row r="202" spans="1:49">
      <c r="A202" s="1" t="s">
        <v>4</v>
      </c>
      <c r="B202" s="1" t="s">
        <v>24</v>
      </c>
      <c r="C202" s="1" t="s">
        <v>10</v>
      </c>
      <c r="D202" s="1" t="s">
        <v>30</v>
      </c>
      <c r="E202" s="1" t="s">
        <v>328</v>
      </c>
      <c r="F202" s="1" t="s">
        <v>318</v>
      </c>
      <c r="G202" s="1">
        <f t="shared" ref="G202:AW202" si="27">phi_MTH.100.C</f>
        <v>0.20099155835454907</v>
      </c>
      <c r="H202" s="1">
        <f t="shared" si="27"/>
        <v>0.20099155835454907</v>
      </c>
      <c r="I202" s="1">
        <f t="shared" si="27"/>
        <v>0.20099155835454907</v>
      </c>
      <c r="J202" s="1">
        <f t="shared" si="27"/>
        <v>0.20099155835454907</v>
      </c>
      <c r="K202" s="1">
        <f t="shared" si="27"/>
        <v>0.20099155835454907</v>
      </c>
      <c r="L202" s="1">
        <f t="shared" si="27"/>
        <v>0.20099155835454907</v>
      </c>
      <c r="M202" s="1">
        <f t="shared" si="27"/>
        <v>0.20099155835454907</v>
      </c>
      <c r="N202" s="1">
        <f t="shared" si="27"/>
        <v>0.20099155835454907</v>
      </c>
      <c r="O202" s="1">
        <f t="shared" si="27"/>
        <v>0.20099155835454907</v>
      </c>
      <c r="P202" s="1">
        <f t="shared" si="27"/>
        <v>0.20099155835454907</v>
      </c>
      <c r="Q202" s="1">
        <f t="shared" si="27"/>
        <v>0.20099155835454907</v>
      </c>
      <c r="R202" s="1">
        <f t="shared" si="27"/>
        <v>0.20099155835454907</v>
      </c>
      <c r="S202" s="1">
        <f t="shared" si="27"/>
        <v>0.20099155835454907</v>
      </c>
      <c r="T202" s="1">
        <f t="shared" si="27"/>
        <v>0.20099155835454907</v>
      </c>
      <c r="U202" s="1">
        <f t="shared" si="27"/>
        <v>0.20099155835454907</v>
      </c>
      <c r="V202" s="1">
        <f t="shared" si="27"/>
        <v>0.20099155835454907</v>
      </c>
      <c r="W202" s="1">
        <f t="shared" si="27"/>
        <v>0.20099155835454907</v>
      </c>
      <c r="X202" s="1">
        <f t="shared" si="27"/>
        <v>0.20099155835454907</v>
      </c>
      <c r="Y202" s="1">
        <f t="shared" si="27"/>
        <v>0.20099155835454907</v>
      </c>
      <c r="Z202" s="1">
        <f t="shared" si="27"/>
        <v>0.20099155835454907</v>
      </c>
      <c r="AA202" s="1">
        <f t="shared" si="27"/>
        <v>0.20099155835454907</v>
      </c>
      <c r="AB202" s="1">
        <f t="shared" si="27"/>
        <v>0.20099155835454907</v>
      </c>
      <c r="AC202" s="1">
        <f t="shared" si="27"/>
        <v>0.20099155835454907</v>
      </c>
      <c r="AD202" s="1">
        <f t="shared" si="27"/>
        <v>0.20099155835454907</v>
      </c>
      <c r="AE202" s="1">
        <f t="shared" si="27"/>
        <v>0.20099155835454907</v>
      </c>
      <c r="AF202" s="1">
        <f t="shared" si="27"/>
        <v>0.20099155835454907</v>
      </c>
      <c r="AG202" s="1">
        <f t="shared" si="27"/>
        <v>0.20099155835454907</v>
      </c>
      <c r="AH202" s="1">
        <f t="shared" si="27"/>
        <v>0.20099155835454907</v>
      </c>
      <c r="AI202" s="1">
        <f t="shared" si="27"/>
        <v>0.20099155835454907</v>
      </c>
      <c r="AJ202" s="1">
        <f t="shared" si="27"/>
        <v>0.20099155835454907</v>
      </c>
      <c r="AK202" s="1">
        <f t="shared" si="27"/>
        <v>0.20099155835454907</v>
      </c>
      <c r="AL202" s="1">
        <f t="shared" si="27"/>
        <v>0.20099155835454907</v>
      </c>
      <c r="AM202" s="1">
        <f t="shared" si="27"/>
        <v>0.20099155835454907</v>
      </c>
      <c r="AN202" s="1">
        <f t="shared" si="27"/>
        <v>0.20099155835454907</v>
      </c>
      <c r="AO202" s="1">
        <f t="shared" si="27"/>
        <v>0.20099155835454907</v>
      </c>
      <c r="AP202" s="1">
        <f t="shared" si="27"/>
        <v>0.20099155835454907</v>
      </c>
      <c r="AQ202" s="1">
        <f t="shared" si="27"/>
        <v>0.20099155835454907</v>
      </c>
      <c r="AR202" s="1">
        <f t="shared" si="27"/>
        <v>0.20099155835454907</v>
      </c>
      <c r="AS202" s="1">
        <f t="shared" si="27"/>
        <v>0.20099155835454907</v>
      </c>
      <c r="AT202" s="1">
        <f t="shared" si="27"/>
        <v>0.20099155835454907</v>
      </c>
      <c r="AU202" s="1">
        <f t="shared" si="27"/>
        <v>0.20099155835454907</v>
      </c>
      <c r="AV202" s="1">
        <f t="shared" si="27"/>
        <v>0.20099155835454907</v>
      </c>
      <c r="AW202" s="1">
        <f t="shared" si="27"/>
        <v>0.20099155835454907</v>
      </c>
    </row>
    <row r="203" spans="1:49">
      <c r="A203" s="2" t="s">
        <v>4</v>
      </c>
      <c r="B203" s="2" t="s">
        <v>22</v>
      </c>
      <c r="C203" s="2" t="s">
        <v>6</v>
      </c>
      <c r="D203" s="2"/>
      <c r="E203" s="2"/>
      <c r="F203" s="2" t="s">
        <v>7</v>
      </c>
      <c r="G203" s="2"/>
      <c r="H203" s="2"/>
      <c r="I203" s="2"/>
      <c r="J203" s="2">
        <v>1</v>
      </c>
      <c r="K203" s="2"/>
      <c r="L203" s="2">
        <v>1</v>
      </c>
      <c r="M203" s="2">
        <v>1</v>
      </c>
      <c r="N203" s="2"/>
      <c r="O203" s="2"/>
      <c r="P203" s="2"/>
      <c r="Q203" s="2">
        <v>1</v>
      </c>
      <c r="R203" s="2">
        <v>8</v>
      </c>
      <c r="S203" s="2">
        <v>6</v>
      </c>
      <c r="T203" s="2">
        <v>3</v>
      </c>
      <c r="U203" s="2">
        <v>6</v>
      </c>
      <c r="V203" s="2"/>
      <c r="W203" s="2"/>
      <c r="X203" s="2"/>
      <c r="Y203" s="2">
        <v>1</v>
      </c>
      <c r="Z203" s="2">
        <v>1</v>
      </c>
      <c r="AA203" s="2"/>
      <c r="AB203" s="2"/>
      <c r="AC203" s="2">
        <v>1</v>
      </c>
      <c r="AD203" s="2">
        <v>1</v>
      </c>
      <c r="AE203" s="2">
        <v>42</v>
      </c>
      <c r="AF203" s="2">
        <v>56</v>
      </c>
      <c r="AG203" s="2">
        <v>1</v>
      </c>
      <c r="AH203" s="2"/>
      <c r="AI203" s="2">
        <v>1</v>
      </c>
      <c r="AJ203" s="2"/>
      <c r="AK203" s="2"/>
      <c r="AL203" s="2"/>
      <c r="AM203" s="2"/>
      <c r="AN203" s="2"/>
      <c r="AO203" s="2"/>
      <c r="AP203" s="2"/>
      <c r="AQ203" s="2"/>
      <c r="AR203" s="2"/>
      <c r="AS203" s="2"/>
      <c r="AT203" s="2"/>
      <c r="AU203" s="2"/>
      <c r="AV203" s="2"/>
      <c r="AW203" s="2"/>
    </row>
    <row r="204" spans="1:49">
      <c r="A204" s="2" t="s">
        <v>4</v>
      </c>
      <c r="B204" s="2" t="s">
        <v>22</v>
      </c>
      <c r="C204" s="2" t="s">
        <v>6</v>
      </c>
      <c r="D204" s="2"/>
      <c r="E204" s="2"/>
      <c r="F204" s="2" t="s">
        <v>8</v>
      </c>
      <c r="G204" s="2"/>
      <c r="H204" s="2"/>
      <c r="I204" s="2"/>
      <c r="J204" s="2">
        <v>3.3886818027787199E-4</v>
      </c>
      <c r="K204" s="2"/>
      <c r="L204" s="2">
        <v>3.1908104658583299E-4</v>
      </c>
      <c r="M204" s="2">
        <v>3.06842589751458E-4</v>
      </c>
      <c r="N204" s="2"/>
      <c r="O204" s="2"/>
      <c r="P204" s="2"/>
      <c r="Q204" s="2">
        <v>2.7754648903691398E-4</v>
      </c>
      <c r="R204" s="2">
        <v>2.2805017103762798E-3</v>
      </c>
      <c r="S204" s="2">
        <v>1.91815856777494E-3</v>
      </c>
      <c r="T204" s="2">
        <v>9.4221105527638198E-4</v>
      </c>
      <c r="U204" s="2">
        <v>1.7452006980802799E-3</v>
      </c>
      <c r="V204" s="2"/>
      <c r="W204" s="2"/>
      <c r="X204" s="2"/>
      <c r="Y204" s="2">
        <v>2.3917723032767301E-4</v>
      </c>
      <c r="Z204" s="2">
        <v>2.35626767200754E-4</v>
      </c>
      <c r="AA204" s="2"/>
      <c r="AB204" s="2"/>
      <c r="AC204" s="2">
        <v>2.12630236019562E-4</v>
      </c>
      <c r="AD204" s="2">
        <v>2.0588840848260201E-4</v>
      </c>
      <c r="AE204" s="2">
        <v>8.1727962638645704E-3</v>
      </c>
      <c r="AF204" s="2">
        <v>1.04011887072808E-2</v>
      </c>
      <c r="AG204" s="2">
        <v>1.8204988166757699E-4</v>
      </c>
      <c r="AH204" s="2"/>
      <c r="AI204" s="2">
        <v>1.6627868307283E-4</v>
      </c>
      <c r="AJ204" s="2"/>
      <c r="AK204" s="2"/>
      <c r="AL204" s="2"/>
      <c r="AM204" s="2"/>
      <c r="AN204" s="2"/>
      <c r="AO204" s="2"/>
      <c r="AP204" s="2"/>
      <c r="AQ204" s="2"/>
      <c r="AR204" s="2"/>
      <c r="AS204" s="2"/>
      <c r="AT204" s="2"/>
      <c r="AU204" s="2"/>
      <c r="AV204" s="2"/>
      <c r="AW204" s="2"/>
    </row>
    <row r="205" spans="1:49" s="15" customFormat="1">
      <c r="A205" s="15" t="s">
        <v>4</v>
      </c>
      <c r="B205" s="15" t="s">
        <v>22</v>
      </c>
      <c r="C205" s="15" t="s">
        <v>6</v>
      </c>
      <c r="D205" s="15" t="s">
        <v>38</v>
      </c>
      <c r="E205" s="15" t="s">
        <v>324</v>
      </c>
      <c r="F205" s="15" t="s">
        <v>51</v>
      </c>
      <c r="J205" s="15">
        <f>J139 * J$137/(J$137+J$168)</f>
        <v>0</v>
      </c>
      <c r="L205" s="15">
        <f>L139 * L$137/(L$137+L$168)</f>
        <v>0</v>
      </c>
      <c r="M205" s="15">
        <f>M139 * M$137/(M$137+M$168)</f>
        <v>0</v>
      </c>
      <c r="Q205" s="15">
        <f>Q139 * Q$137/(Q$137+Q$168)</f>
        <v>0</v>
      </c>
      <c r="R205" s="15">
        <f>R139 * R$137/(R$137+R$168)</f>
        <v>0</v>
      </c>
      <c r="S205" s="15">
        <f>S139 * S$137/(S$137+S$168)</f>
        <v>0</v>
      </c>
      <c r="T205" s="15">
        <f>T139 * T$137/(T$137+T$168)</f>
        <v>0</v>
      </c>
      <c r="U205" s="15">
        <f>U139 * U$137/(U$137+U$168)</f>
        <v>0</v>
      </c>
      <c r="Y205" s="15">
        <f>Y139 * Y$137/(Y$137+Y$168)</f>
        <v>0</v>
      </c>
      <c r="Z205" s="15">
        <f>Z139 * Z$137/(Z$137+Z$168)</f>
        <v>0</v>
      </c>
      <c r="AC205" s="15">
        <f>AC139 * AC$137/(AC$137+AC$168)</f>
        <v>0</v>
      </c>
      <c r="AD205" s="15">
        <f>AD139 * AD$137/(AD$137+AD$168)</f>
        <v>0</v>
      </c>
      <c r="AE205" s="15">
        <f>AE139 * AE$137/(AE$137+AE$168)</f>
        <v>5.1479289940828399E-2</v>
      </c>
      <c r="AF205" s="15">
        <f>AF139 * AF$137/(AF$137+AF$168)</f>
        <v>5.1515151515151514E-2</v>
      </c>
      <c r="AG205" s="15">
        <f>AG139 * AG$137/(AG$137+AG$168)</f>
        <v>7.048192771084337E-2</v>
      </c>
      <c r="AI205" s="15">
        <f>AI139 * AI$137/(AI$137+AI$168)</f>
        <v>5.5357142857142848E-2</v>
      </c>
    </row>
    <row r="206" spans="1:49" s="15" customFormat="1">
      <c r="A206" s="15" t="s">
        <v>4</v>
      </c>
      <c r="B206" s="15" t="s">
        <v>22</v>
      </c>
      <c r="C206" s="15" t="s">
        <v>6</v>
      </c>
      <c r="D206" s="15" t="s">
        <v>38</v>
      </c>
      <c r="E206" s="15" t="s">
        <v>324</v>
      </c>
      <c r="F206" s="15" t="s">
        <v>256</v>
      </c>
      <c r="J206" s="15">
        <f>'PB Efficiencies'!E23</f>
        <v>0.71333199999999997</v>
      </c>
      <c r="L206" s="15">
        <f>'PB Efficiencies'!G23</f>
        <v>0.71999800000000003</v>
      </c>
      <c r="M206" s="15">
        <f>'PB Efficiencies'!H23</f>
        <v>0.72333099999999995</v>
      </c>
      <c r="Q206" s="15">
        <f>'PB Efficiencies'!L23</f>
        <v>0.73666299999999996</v>
      </c>
      <c r="R206" s="15">
        <f>'PB Efficiencies'!M23</f>
        <v>0.73999599999999999</v>
      </c>
      <c r="S206" s="15">
        <f>'PB Efficiencies'!N23</f>
        <v>0.74332900000000002</v>
      </c>
      <c r="T206" s="15">
        <f>'PB Efficiencies'!O23</f>
        <v>0.74666200000000005</v>
      </c>
      <c r="U206" s="15">
        <f>'PB Efficiencies'!P23</f>
        <v>0.74999499999999997</v>
      </c>
      <c r="Y206" s="15">
        <f>'PB Efficiencies'!T23</f>
        <v>0.76332700000000098</v>
      </c>
      <c r="Z206" s="15">
        <f>'PB Efficiencies'!U23</f>
        <v>0.76666000000000101</v>
      </c>
      <c r="AC206" s="15">
        <f>'PB Efficiencies'!X23</f>
        <v>0.77665900000000099</v>
      </c>
      <c r="AD206" s="15">
        <f>'PB Efficiencies'!Y23</f>
        <v>0.77999200000000102</v>
      </c>
      <c r="AE206" s="15">
        <f>'PB Efficiencies'!Z23</f>
        <v>0.78332500000000105</v>
      </c>
      <c r="AF206" s="15">
        <f>'PB Efficiencies'!AA23</f>
        <v>0.78665800000000097</v>
      </c>
      <c r="AG206" s="15">
        <f>'PB Efficiencies'!AB23</f>
        <v>0.789991000000001</v>
      </c>
      <c r="AI206" s="15">
        <f>'PB Efficiencies'!AD23</f>
        <v>0.79665700000000095</v>
      </c>
    </row>
    <row r="207" spans="1:49" s="15" customFormat="1">
      <c r="A207" s="15" t="s">
        <v>4</v>
      </c>
      <c r="B207" s="15" t="s">
        <v>22</v>
      </c>
      <c r="C207" s="15" t="s">
        <v>6</v>
      </c>
      <c r="D207" s="15" t="s">
        <v>38</v>
      </c>
      <c r="E207" s="15" t="s">
        <v>324</v>
      </c>
      <c r="F207" s="15" t="s">
        <v>318</v>
      </c>
      <c r="J207" s="15">
        <v>1</v>
      </c>
      <c r="L207" s="15">
        <v>1</v>
      </c>
      <c r="M207" s="15">
        <v>1</v>
      </c>
      <c r="Q207" s="15">
        <v>1</v>
      </c>
      <c r="R207" s="15">
        <v>1</v>
      </c>
      <c r="S207" s="15">
        <v>1</v>
      </c>
      <c r="T207" s="15">
        <v>1</v>
      </c>
      <c r="U207" s="15">
        <v>1</v>
      </c>
      <c r="Y207" s="15">
        <v>1</v>
      </c>
      <c r="Z207" s="15">
        <v>1</v>
      </c>
      <c r="AC207" s="15">
        <v>1</v>
      </c>
      <c r="AD207" s="15">
        <v>1</v>
      </c>
      <c r="AE207" s="15">
        <v>1</v>
      </c>
      <c r="AF207" s="15">
        <v>1</v>
      </c>
      <c r="AG207" s="15">
        <v>1</v>
      </c>
      <c r="AI207" s="15">
        <v>1</v>
      </c>
    </row>
    <row r="208" spans="1:49" s="15" customFormat="1">
      <c r="A208" s="15" t="s">
        <v>4</v>
      </c>
      <c r="B208" s="15" t="s">
        <v>22</v>
      </c>
      <c r="C208" s="15" t="s">
        <v>6</v>
      </c>
      <c r="D208" s="15" t="s">
        <v>358</v>
      </c>
      <c r="E208" s="15" t="s">
        <v>325</v>
      </c>
      <c r="F208" s="15" t="s">
        <v>51</v>
      </c>
      <c r="J208" s="15">
        <f>J142 * J$137/(J$137+J$168)</f>
        <v>0</v>
      </c>
      <c r="L208" s="15">
        <f>L142 * L$137/(L$137+L$168)</f>
        <v>0</v>
      </c>
      <c r="M208" s="15">
        <f>M142 * M$137/(M$137+M$168)</f>
        <v>0</v>
      </c>
      <c r="Q208" s="15">
        <f>Q142 * Q$137/(Q$137+Q$168)</f>
        <v>0</v>
      </c>
      <c r="R208" s="15">
        <f>R142 * R$137/(R$137+R$168)</f>
        <v>0</v>
      </c>
      <c r="S208" s="15">
        <f>S142 * S$137/(S$137+S$168)</f>
        <v>0</v>
      </c>
      <c r="T208" s="15">
        <f>T142 * T$137/(T$137+T$168)</f>
        <v>0</v>
      </c>
      <c r="U208" s="15">
        <f>U142 * U$137/(U$137+U$168)</f>
        <v>0</v>
      </c>
      <c r="Y208" s="15">
        <f>Y142 * Y$137/(Y$137+Y$168)</f>
        <v>0</v>
      </c>
      <c r="Z208" s="15">
        <f>Z142 * Z$137/(Z$137+Z$168)</f>
        <v>0</v>
      </c>
      <c r="AC208" s="15">
        <f>AC142 * AC$137/(AC$137+AC$168)</f>
        <v>0</v>
      </c>
      <c r="AD208" s="15">
        <f>AD142 * AD$137/(AD$137+AD$168)</f>
        <v>0</v>
      </c>
      <c r="AE208" s="15">
        <f>AE142 * AE$137/(AE$137+AE$168)</f>
        <v>5.1479289940828399E-2</v>
      </c>
      <c r="AF208" s="15">
        <f>AF142 * AF$137/(AF$137+AF$168)</f>
        <v>5.1515151515151514E-2</v>
      </c>
      <c r="AG208" s="15">
        <f>AG142 * AG$137/(AG$137+AG$168)</f>
        <v>7.048192771084337E-2</v>
      </c>
      <c r="AI208" s="15">
        <f>AI142 * AI$137/(AI$137+AI$168)</f>
        <v>5.5357142857142848E-2</v>
      </c>
    </row>
    <row r="209" spans="1:35" s="15" customFormat="1">
      <c r="A209" s="15" t="s">
        <v>4</v>
      </c>
      <c r="B209" s="15" t="s">
        <v>22</v>
      </c>
      <c r="C209" s="15" t="s">
        <v>6</v>
      </c>
      <c r="D209" s="15" t="s">
        <v>358</v>
      </c>
      <c r="E209" s="15" t="s">
        <v>325</v>
      </c>
      <c r="F209" s="15" t="s">
        <v>256</v>
      </c>
      <c r="J209" s="15">
        <f>'PB Efficiencies'!E30</f>
        <v>0.80800000000000005</v>
      </c>
      <c r="L209" s="15">
        <f>'PB Efficiencies'!G30</f>
        <v>0.81200000000000006</v>
      </c>
      <c r="M209" s="15">
        <f>'PB Efficiencies'!H30</f>
        <v>0.81399999999999995</v>
      </c>
      <c r="Q209" s="15">
        <f>'PB Efficiencies'!L30</f>
        <v>0.82199999999999995</v>
      </c>
      <c r="R209" s="15">
        <f>'PB Efficiencies'!M30</f>
        <v>0.82399999999999995</v>
      </c>
      <c r="S209" s="15">
        <f>'PB Efficiencies'!N30</f>
        <v>0.82599999999999996</v>
      </c>
      <c r="T209" s="15">
        <f>'PB Efficiencies'!O30</f>
        <v>0.82799999999999996</v>
      </c>
      <c r="U209" s="15">
        <f>'PB Efficiencies'!P30</f>
        <v>0.83</v>
      </c>
      <c r="Y209" s="15">
        <f>'PB Efficiencies'!T30</f>
        <v>0.83799999999999997</v>
      </c>
      <c r="Z209" s="15">
        <f>'PB Efficiencies'!U30</f>
        <v>0.84</v>
      </c>
      <c r="AC209" s="15">
        <f>'PB Efficiencies'!X30</f>
        <v>0.84599999999999997</v>
      </c>
      <c r="AD209" s="15">
        <f>'PB Efficiencies'!Y30</f>
        <v>0.84799999999999998</v>
      </c>
      <c r="AE209" s="15">
        <f>'PB Efficiencies'!Z30</f>
        <v>0.85</v>
      </c>
      <c r="AF209" s="15">
        <f>'PB Efficiencies'!AA30</f>
        <v>0.85199999999999998</v>
      </c>
      <c r="AG209" s="15">
        <f>'PB Efficiencies'!AB30</f>
        <v>0.85399999999999998</v>
      </c>
      <c r="AI209" s="15">
        <f>'PB Efficiencies'!AD30</f>
        <v>0.85799999999999998</v>
      </c>
    </row>
    <row r="210" spans="1:35" s="15" customFormat="1">
      <c r="A210" s="15" t="s">
        <v>4</v>
      </c>
      <c r="B210" s="15" t="s">
        <v>22</v>
      </c>
      <c r="C210" s="15" t="s">
        <v>6</v>
      </c>
      <c r="D210" s="15" t="s">
        <v>358</v>
      </c>
      <c r="E210" s="15" t="s">
        <v>325</v>
      </c>
      <c r="F210" s="15" t="s">
        <v>318</v>
      </c>
      <c r="J210" s="15">
        <f>phi_MTH.100.C</f>
        <v>0.20099155835454907</v>
      </c>
      <c r="L210" s="15">
        <f>phi_MTH.100.C</f>
        <v>0.20099155835454907</v>
      </c>
      <c r="M210" s="15">
        <f>phi_MTH.100.C</f>
        <v>0.20099155835454907</v>
      </c>
      <c r="Q210" s="15">
        <f>phi_MTH.100.C</f>
        <v>0.20099155835454907</v>
      </c>
      <c r="R210" s="15">
        <f>phi_MTH.100.C</f>
        <v>0.20099155835454907</v>
      </c>
      <c r="S210" s="15">
        <f>phi_MTH.100.C</f>
        <v>0.20099155835454907</v>
      </c>
      <c r="T210" s="15">
        <f>phi_MTH.100.C</f>
        <v>0.20099155835454907</v>
      </c>
      <c r="U210" s="15">
        <f>phi_MTH.100.C</f>
        <v>0.20099155835454907</v>
      </c>
      <c r="Y210" s="15">
        <f>phi_MTH.100.C</f>
        <v>0.20099155835454907</v>
      </c>
      <c r="Z210" s="15">
        <f>phi_MTH.100.C</f>
        <v>0.20099155835454907</v>
      </c>
      <c r="AC210" s="15">
        <f>phi_MTH.100.C</f>
        <v>0.20099155835454907</v>
      </c>
      <c r="AD210" s="15">
        <f>phi_MTH.100.C</f>
        <v>0.20099155835454907</v>
      </c>
      <c r="AE210" s="15">
        <f>phi_MTH.100.C</f>
        <v>0.20099155835454907</v>
      </c>
      <c r="AF210" s="15">
        <f>phi_MTH.100.C</f>
        <v>0.20099155835454907</v>
      </c>
      <c r="AG210" s="15">
        <f>phi_MTH.100.C</f>
        <v>0.20099155835454907</v>
      </c>
      <c r="AI210" s="15">
        <f>phi_MTH.100.C</f>
        <v>0.20099155835454907</v>
      </c>
    </row>
    <row r="211" spans="1:35" s="15" customFormat="1">
      <c r="A211" s="15" t="s">
        <v>4</v>
      </c>
      <c r="B211" s="15" t="s">
        <v>22</v>
      </c>
      <c r="C211" s="15" t="s">
        <v>6</v>
      </c>
      <c r="D211" s="15" t="s">
        <v>39</v>
      </c>
      <c r="E211" s="15" t="s">
        <v>326</v>
      </c>
      <c r="F211" s="15" t="s">
        <v>51</v>
      </c>
      <c r="J211" s="15">
        <f>J145 * J$137/(J$137+J$168) + J173 * J$168/(J$137 + J$168)</f>
        <v>0.23777946768060845</v>
      </c>
      <c r="L211" s="15">
        <f>L145 * L$137/(L$137+L$168) + L173 * L$168/(L$137 + L$168)</f>
        <v>0.23377946768060842</v>
      </c>
      <c r="M211" s="15">
        <f>M145 * M$137/(M$137+M$168) + M173 * M$168/(M$137 + M$168)</f>
        <v>0.23177946768060842</v>
      </c>
      <c r="Q211" s="15">
        <f>Q145 * Q$137/(Q$137+Q$168) + Q173 * Q$168/(Q$137 + Q$168)</f>
        <v>0.22377946768060844</v>
      </c>
      <c r="R211" s="15">
        <f>R145 * R$137/(R$137+R$168) + R173 * R$168/(R$137 + R$168)</f>
        <v>0.22177946768060844</v>
      </c>
      <c r="S211" s="15">
        <f>S145 * S$137/(S$137+S$168) + S173 * S$168/(S$137 + S$168)</f>
        <v>0.21977946768060838</v>
      </c>
      <c r="T211" s="15">
        <f>T145 * T$137/(T$137+T$168) + T173 * T$168/(T$137 + T$168)</f>
        <v>0.21777946768060838</v>
      </c>
      <c r="U211" s="15">
        <f>U145 * U$137/(U$137+U$168) + U173 * U$168/(U$137 + U$168)</f>
        <v>0.21577946768060843</v>
      </c>
      <c r="Y211" s="15">
        <f>Y145 * Y$137/(Y$137+Y$168) + Y173 * Y$168/(Y$137 + Y$168)</f>
        <v>0.2077794676806084</v>
      </c>
      <c r="Z211" s="15">
        <f>Z145 * Z$137/(Z$137+Z$168) + Z173 * Z$168/(Z$137 + Z$168)</f>
        <v>0.2057794676806084</v>
      </c>
      <c r="AC211" s="15">
        <f>AC145 * AC$137/(AC$137+AC$168) + AC173 * AC$168/(AC$137 + AC$168)</f>
        <v>0.19977946768060839</v>
      </c>
      <c r="AD211" s="15">
        <f>AD145 * AD$137/(AD$137+AD$168) + AD173 * AD$168/(AD$137 + AD$168)</f>
        <v>0.19777946768060839</v>
      </c>
      <c r="AE211" s="15">
        <f>AE145 * AE$137/(AE$137+AE$168) + AE173 * AE$168/(AE$137 + AE$168)</f>
        <v>0.23082322766440927</v>
      </c>
      <c r="AF211" s="15">
        <f>AF145 * AF$137/(AF$137+AF$168) + AF173 * AF$168/(AF$137 + AF$168)</f>
        <v>0.22919107424050394</v>
      </c>
      <c r="AG211" s="15">
        <f>AG145 * AG$137/(AG$137+AG$168) + AG173 * AG$168/(AG$137 + AG$168)</f>
        <v>0.24069874937010402</v>
      </c>
      <c r="AI211" s="15">
        <f>AI145 * AI$137/(AI$137+AI$168) + AI173 * AI$168/(AI$137 + AI$168)</f>
        <v>0.22693920876335327</v>
      </c>
    </row>
    <row r="212" spans="1:35" s="15" customFormat="1">
      <c r="A212" s="15" t="s">
        <v>4</v>
      </c>
      <c r="B212" s="15" t="s">
        <v>22</v>
      </c>
      <c r="C212" s="15" t="s">
        <v>6</v>
      </c>
      <c r="D212" s="15" t="s">
        <v>39</v>
      </c>
      <c r="E212" s="15" t="s">
        <v>326</v>
      </c>
      <c r="F212" s="15" t="s">
        <v>256</v>
      </c>
      <c r="J212" s="15">
        <f>'Electric lighting efficiencies'!AC18</f>
        <v>0.2</v>
      </c>
      <c r="L212" s="15">
        <f>'Electric lighting efficiencies'!AE18</f>
        <v>0.2</v>
      </c>
      <c r="M212" s="15">
        <f>'Electric lighting efficiencies'!AF18</f>
        <v>0.2</v>
      </c>
      <c r="Q212" s="15">
        <f>'Electric lighting efficiencies'!AJ18</f>
        <v>0.2</v>
      </c>
      <c r="R212" s="15">
        <f>'Electric lighting efficiencies'!AK18</f>
        <v>0.2</v>
      </c>
      <c r="S212" s="15">
        <f>'Electric lighting efficiencies'!AL18</f>
        <v>0.2</v>
      </c>
      <c r="T212" s="15">
        <f>'Electric lighting efficiencies'!AM18</f>
        <v>0.2</v>
      </c>
      <c r="U212" s="15">
        <f>'Electric lighting efficiencies'!AN18</f>
        <v>0.2</v>
      </c>
      <c r="Y212" s="15">
        <f>'Electric lighting efficiencies'!AR18</f>
        <v>0.2</v>
      </c>
      <c r="Z212" s="15">
        <f>'Electric lighting efficiencies'!AS18</f>
        <v>0.2</v>
      </c>
      <c r="AC212" s="15">
        <f>'Electric lighting efficiencies'!AV18</f>
        <v>0.2</v>
      </c>
      <c r="AD212" s="15">
        <f>'Electric lighting efficiencies'!AW18</f>
        <v>0.2</v>
      </c>
      <c r="AE212" s="15">
        <f>'Electric lighting efficiencies'!AX18</f>
        <v>0.2</v>
      </c>
      <c r="AF212" s="15">
        <f>'Electric lighting efficiencies'!AY18</f>
        <v>0.2</v>
      </c>
      <c r="AG212" s="15">
        <f>'Electric lighting efficiencies'!AZ18</f>
        <v>0.2</v>
      </c>
      <c r="AI212" s="15">
        <f>'Electric lighting efficiencies'!BB18</f>
        <v>0.2</v>
      </c>
    </row>
    <row r="213" spans="1:35" s="15" customFormat="1">
      <c r="A213" s="15" t="s">
        <v>4</v>
      </c>
      <c r="B213" s="15" t="s">
        <v>22</v>
      </c>
      <c r="C213" s="15" t="s">
        <v>6</v>
      </c>
      <c r="D213" s="15" t="s">
        <v>39</v>
      </c>
      <c r="E213" s="15" t="s">
        <v>326</v>
      </c>
      <c r="F213" s="15" t="s">
        <v>318</v>
      </c>
      <c r="J213" s="15">
        <f>'Electric lighting efficiencies'!AC19</f>
        <v>0.13200585651537333</v>
      </c>
      <c r="L213" s="15">
        <f>'Electric lighting efficiencies'!AE19</f>
        <v>0.13592972181551977</v>
      </c>
      <c r="M213" s="15">
        <f>'Electric lighting efficiencies'!AF19</f>
        <v>0.13789165446559296</v>
      </c>
      <c r="Q213" s="15">
        <f>'Electric lighting efficiencies'!AJ19</f>
        <v>0.1457393850658858</v>
      </c>
      <c r="R213" s="15">
        <f>'Electric lighting efficiencies'!AK19</f>
        <v>0.14770131771595901</v>
      </c>
      <c r="S213" s="15">
        <f>'Electric lighting efficiencies'!AL19</f>
        <v>0.14966325036603223</v>
      </c>
      <c r="T213" s="15">
        <f>'Electric lighting efficiencies'!AM19</f>
        <v>0.15162518301610542</v>
      </c>
      <c r="U213" s="15">
        <f>'Electric lighting efficiencies'!AN19</f>
        <v>0.15358711566617861</v>
      </c>
      <c r="Y213" s="15">
        <f>'Electric lighting efficiencies'!AR19</f>
        <v>0.16143484626647142</v>
      </c>
      <c r="Z213" s="15">
        <f>'Electric lighting efficiencies'!AS19</f>
        <v>0.16339677891654464</v>
      </c>
      <c r="AC213" s="15">
        <f>'Electric lighting efficiencies'!AV19</f>
        <v>0.16928257686676429</v>
      </c>
      <c r="AD213" s="15">
        <f>'Electric lighting efficiencies'!AW19</f>
        <v>0.17124450951683748</v>
      </c>
      <c r="AE213" s="15">
        <f>'Electric lighting efficiencies'!AX19</f>
        <v>0.17320644216691067</v>
      </c>
      <c r="AF213" s="15">
        <f>'Electric lighting efficiencies'!AY19</f>
        <v>0.17516837481698389</v>
      </c>
      <c r="AG213" s="15">
        <f>'Electric lighting efficiencies'!AZ19</f>
        <v>0.17713030746705707</v>
      </c>
      <c r="AI213" s="15">
        <f>'Electric lighting efficiencies'!BB19</f>
        <v>0.18105417276720348</v>
      </c>
    </row>
    <row r="214" spans="1:35" s="15" customFormat="1">
      <c r="A214" s="15" t="s">
        <v>4</v>
      </c>
      <c r="B214" s="15" t="s">
        <v>22</v>
      </c>
      <c r="C214" s="15" t="s">
        <v>6</v>
      </c>
      <c r="D214" s="15" t="s">
        <v>41</v>
      </c>
      <c r="E214" s="15" t="s">
        <v>339</v>
      </c>
      <c r="F214" s="15" t="s">
        <v>51</v>
      </c>
      <c r="J214" s="15">
        <f>J170 * J$168/(J$137+J$168)</f>
        <v>0.40555133079847894</v>
      </c>
      <c r="L214" s="15">
        <f>L170 * L$168/(L$137+L$168)</f>
        <v>0.415551330798479</v>
      </c>
      <c r="M214" s="15">
        <f>M170 * M$168/(M$137+M$168)</f>
        <v>0.42055133079847895</v>
      </c>
      <c r="Q214" s="15">
        <f>Q170 * Q$168/(Q$137+Q$168)</f>
        <v>0.44055133079847897</v>
      </c>
      <c r="R214" s="15">
        <f>R170 * R$168/(R$137+R$168)</f>
        <v>0.44555133079847897</v>
      </c>
      <c r="S214" s="15">
        <f>S170 * S$168/(S$137+S$168)</f>
        <v>0.45055133079847898</v>
      </c>
      <c r="T214" s="15">
        <f>T170 * T$168/(T$137+T$168)</f>
        <v>0.45555133079847898</v>
      </c>
      <c r="U214" s="15">
        <f>U170 * U$168/(U$137+U$168)</f>
        <v>0.46055133079847899</v>
      </c>
      <c r="Y214" s="15">
        <f>Y170 * Y$168/(Y$137+Y$168)</f>
        <v>0.48055133079847906</v>
      </c>
      <c r="Z214" s="15">
        <f>Z170 * Z$168/(Z$137+Z$168)</f>
        <v>0.48555133079847895</v>
      </c>
      <c r="AC214" s="15">
        <f>AC170 * AC$168/(AC$137+AC$168)</f>
        <v>0.50055133079847902</v>
      </c>
      <c r="AD214" s="15">
        <f>AD170 * AD$168/(AD$137+AD$168)</f>
        <v>0.50555133079847903</v>
      </c>
      <c r="AE214" s="15">
        <f>AE170 * AE$168/(AE$137+AE$168)</f>
        <v>0.42294193083897674</v>
      </c>
      <c r="AF214" s="15">
        <f>AF170 * AF$168/(AF$137+AF$168)</f>
        <v>0.42702231439874017</v>
      </c>
      <c r="AG214" s="15">
        <f>AG170 * AG$168/(AG$137+AG$168)</f>
        <v>0.39825312657473999</v>
      </c>
      <c r="AI214" s="15">
        <f>AI170 * AI$168/(AI$137+AI$168)</f>
        <v>0.43265197809161682</v>
      </c>
    </row>
    <row r="215" spans="1:35" s="15" customFormat="1">
      <c r="A215" s="15" t="s">
        <v>4</v>
      </c>
      <c r="B215" s="15" t="s">
        <v>22</v>
      </c>
      <c r="C215" s="15" t="s">
        <v>6</v>
      </c>
      <c r="D215" s="15" t="s">
        <v>41</v>
      </c>
      <c r="E215" s="15" t="s">
        <v>339</v>
      </c>
      <c r="F215" s="15" t="s">
        <v>256</v>
      </c>
      <c r="J215" s="15">
        <f>'Domestic refrigeration'!G18</f>
        <v>0.22047619047619046</v>
      </c>
      <c r="L215" s="15">
        <f>'Domestic refrigeration'!I18</f>
        <v>0.22746031746031745</v>
      </c>
      <c r="M215" s="15">
        <f>'Domestic refrigeration'!J18</f>
        <v>0.23095238095238094</v>
      </c>
      <c r="Q215" s="15">
        <f>'Domestic refrigeration'!N18</f>
        <v>0.24492063492063493</v>
      </c>
      <c r="R215" s="15">
        <f>'Domestic refrigeration'!O18</f>
        <v>0.24841269841269842</v>
      </c>
      <c r="S215" s="15">
        <f>'Domestic refrigeration'!P18</f>
        <v>0.25190476190476191</v>
      </c>
      <c r="T215" s="15">
        <f>'Domestic refrigeration'!Q18</f>
        <v>0.2553968253968254</v>
      </c>
      <c r="U215" s="15">
        <f>'Domestic refrigeration'!R18</f>
        <v>0.25888888888888889</v>
      </c>
      <c r="Y215" s="15">
        <f>'Domestic refrigeration'!V18</f>
        <v>0.27285714285714285</v>
      </c>
      <c r="Z215" s="15">
        <f>'Domestic refrigeration'!W18</f>
        <v>0.27634920634920634</v>
      </c>
      <c r="AC215" s="15">
        <f>'Domestic refrigeration'!Z18</f>
        <v>0.28682539682539682</v>
      </c>
      <c r="AD215" s="15">
        <f>'Domestic refrigeration'!AA18</f>
        <v>0.29031746031746031</v>
      </c>
      <c r="AE215" s="15">
        <f>'Domestic refrigeration'!AB18</f>
        <v>0.2938095238095238</v>
      </c>
      <c r="AF215" s="15">
        <f>'Domestic refrigeration'!AC18</f>
        <v>0.29730158730158729</v>
      </c>
      <c r="AG215" s="15">
        <f>'Domestic refrigeration'!AD18</f>
        <v>0.30079365079365084</v>
      </c>
      <c r="AI215" s="15">
        <f>'Domestic refrigeration'!AF18</f>
        <v>0.30777777777777782</v>
      </c>
    </row>
    <row r="216" spans="1:35" s="15" customFormat="1">
      <c r="A216" s="15" t="s">
        <v>4</v>
      </c>
      <c r="B216" s="15" t="s">
        <v>22</v>
      </c>
      <c r="C216" s="15" t="s">
        <v>6</v>
      </c>
      <c r="D216" s="15" t="s">
        <v>41</v>
      </c>
      <c r="E216" s="15" t="s">
        <v>339</v>
      </c>
      <c r="F216" s="15" t="s">
        <v>318</v>
      </c>
      <c r="J216" s="15">
        <f>phi_LTH.neg20.C</f>
        <v>0.13300399011970354</v>
      </c>
      <c r="L216" s="15">
        <f>phi_LTH.neg20.C</f>
        <v>0.13300399011970354</v>
      </c>
      <c r="M216" s="15">
        <f>phi_LTH.neg20.C</f>
        <v>0.13300399011970354</v>
      </c>
      <c r="Q216" s="15">
        <f>phi_LTH.neg20.C</f>
        <v>0.13300399011970354</v>
      </c>
      <c r="R216" s="15">
        <f>phi_LTH.neg20.C</f>
        <v>0.13300399011970354</v>
      </c>
      <c r="S216" s="15">
        <f>phi_LTH.neg20.C</f>
        <v>0.13300399011970354</v>
      </c>
      <c r="T216" s="15">
        <f>phi_LTH.neg20.C</f>
        <v>0.13300399011970354</v>
      </c>
      <c r="U216" s="15">
        <f>phi_LTH.neg20.C</f>
        <v>0.13300399011970354</v>
      </c>
      <c r="Y216" s="15">
        <f>phi_LTH.neg20.C</f>
        <v>0.13300399011970354</v>
      </c>
      <c r="Z216" s="15">
        <f>phi_LTH.neg20.C</f>
        <v>0.13300399011970354</v>
      </c>
      <c r="AC216" s="15">
        <f>phi_LTH.neg20.C</f>
        <v>0.13300399011970354</v>
      </c>
      <c r="AD216" s="15">
        <f>phi_LTH.neg20.C</f>
        <v>0.13300399011970354</v>
      </c>
      <c r="AE216" s="15">
        <f>phi_LTH.neg20.C</f>
        <v>0.13300399011970354</v>
      </c>
      <c r="AF216" s="15">
        <f>phi_LTH.neg20.C</f>
        <v>0.13300399011970354</v>
      </c>
      <c r="AG216" s="15">
        <f>phi_LTH.neg20.C</f>
        <v>0.13300399011970354</v>
      </c>
      <c r="AI216" s="15">
        <f>phi_LTH.neg20.C</f>
        <v>0.13300399011970354</v>
      </c>
    </row>
    <row r="217" spans="1:35" s="15" customFormat="1">
      <c r="A217" s="15" t="s">
        <v>4</v>
      </c>
      <c r="B217" s="15" t="s">
        <v>22</v>
      </c>
      <c r="C217" s="15" t="s">
        <v>6</v>
      </c>
      <c r="D217" s="15" t="s">
        <v>316</v>
      </c>
      <c r="E217" s="15" t="s">
        <v>340</v>
      </c>
      <c r="F217" s="15" t="s">
        <v>51</v>
      </c>
      <c r="J217" s="15">
        <f>J176 * J$168/(J$137+J$168)</f>
        <v>0.13306924338089096</v>
      </c>
      <c r="L217" s="15">
        <f>L176 * L$168/(L$137+L$168)</f>
        <v>0.1308307112707992</v>
      </c>
      <c r="M217" s="15">
        <f>M176 * M$168/(M$137+M$168)</f>
        <v>0.12971144521575331</v>
      </c>
      <c r="Q217" s="15">
        <f>Q176 * Q$168/(Q$137+Q$168)</f>
        <v>0.12523438099556986</v>
      </c>
      <c r="R217" s="15">
        <f>R176 * R$168/(R$137+R$168)</f>
        <v>0.12411511494052396</v>
      </c>
      <c r="S217" s="15">
        <f>S176 * S$168/(S$137+S$168)</f>
        <v>0.12299584888547808</v>
      </c>
      <c r="T217" s="15">
        <f>T176 * T$168/(T$137+T$168)</f>
        <v>0.12187658283043222</v>
      </c>
      <c r="U217" s="15">
        <f>U176 * U$168/(U$137+U$168)</f>
        <v>0.12075731677538636</v>
      </c>
      <c r="Y217" s="15">
        <f>Y176 * Y$168/(Y$137+Y$168)</f>
        <v>0.11628025255520286</v>
      </c>
      <c r="Z217" s="15">
        <f>Z176 * Z$168/(Z$137+Z$168)</f>
        <v>0.11516098650015696</v>
      </c>
      <c r="AC217" s="15">
        <f>AC176 * AC$168/(AC$137+AC$168)</f>
        <v>0.11180318833501937</v>
      </c>
      <c r="AD217" s="15">
        <f>AD176 * AD$168/(AD$137+AD$168)</f>
        <v>0.11068392227997351</v>
      </c>
      <c r="AE217" s="15">
        <f>AE176 * AE$168/(AE$137+AE$168)</f>
        <v>9.0763620541360168E-2</v>
      </c>
      <c r="AF217" s="15">
        <f>AF176 * AF$168/(AF$137+AF$168)</f>
        <v>8.9823454484144499E-2</v>
      </c>
      <c r="AG217" s="15">
        <f>AG176 * AG$168/(AG$137+AG$168)</f>
        <v>8.2110950377012978E-2</v>
      </c>
      <c r="AI217" s="15">
        <f>AI176 * AI$168/(AI$137+AI$168)</f>
        <v>8.569642919434492E-2</v>
      </c>
    </row>
    <row r="218" spans="1:35" s="15" customFormat="1">
      <c r="A218" s="15" t="s">
        <v>4</v>
      </c>
      <c r="B218" s="15" t="s">
        <v>22</v>
      </c>
      <c r="C218" s="15" t="s">
        <v>6</v>
      </c>
      <c r="D218" s="15" t="s">
        <v>316</v>
      </c>
      <c r="E218" s="15" t="s">
        <v>340</v>
      </c>
      <c r="F218" s="15" t="s">
        <v>256</v>
      </c>
      <c r="J218" s="15">
        <f>'TV lighting efficiencies'!AC18</f>
        <v>0.1</v>
      </c>
      <c r="L218" s="15">
        <f>'TV lighting efficiencies'!AE18</f>
        <v>0.1</v>
      </c>
      <c r="M218" s="15">
        <f>'TV lighting efficiencies'!AF18</f>
        <v>0.1</v>
      </c>
      <c r="Q218" s="15">
        <f>'TV lighting efficiencies'!AJ18</f>
        <v>0.1</v>
      </c>
      <c r="R218" s="15">
        <f>'TV lighting efficiencies'!AK18</f>
        <v>0.1</v>
      </c>
      <c r="S218" s="15">
        <f>'TV lighting efficiencies'!AL18</f>
        <v>0.1</v>
      </c>
      <c r="T218" s="15">
        <f>'TV lighting efficiencies'!AM18</f>
        <v>0.1</v>
      </c>
      <c r="U218" s="15">
        <f>'TV lighting efficiencies'!AN18</f>
        <v>0.1</v>
      </c>
      <c r="Y218" s="15">
        <f>'TV lighting efficiencies'!AR18</f>
        <v>0.1</v>
      </c>
      <c r="Z218" s="15">
        <f>'TV lighting efficiencies'!AS18</f>
        <v>0.1</v>
      </c>
      <c r="AC218" s="15">
        <f>'TV lighting efficiencies'!AV18</f>
        <v>0.1</v>
      </c>
      <c r="AD218" s="15">
        <f>'TV lighting efficiencies'!AW18</f>
        <v>0.1</v>
      </c>
      <c r="AE218" s="15">
        <f>'TV lighting efficiencies'!AX18</f>
        <v>0.1</v>
      </c>
      <c r="AF218" s="15">
        <f>'TV lighting efficiencies'!AY18</f>
        <v>0.1</v>
      </c>
      <c r="AG218" s="15">
        <f>'TV lighting efficiencies'!AZ18</f>
        <v>0.1</v>
      </c>
      <c r="AI218" s="15">
        <f>'TV lighting efficiencies'!BB18</f>
        <v>0.1</v>
      </c>
    </row>
    <row r="219" spans="1:35" s="15" customFormat="1">
      <c r="A219" s="15" t="s">
        <v>4</v>
      </c>
      <c r="B219" s="15" t="s">
        <v>22</v>
      </c>
      <c r="C219" s="15" t="s">
        <v>6</v>
      </c>
      <c r="D219" s="15" t="s">
        <v>316</v>
      </c>
      <c r="E219" s="15" t="s">
        <v>340</v>
      </c>
      <c r="F219" s="15" t="s">
        <v>318</v>
      </c>
      <c r="J219" s="15">
        <f>'TV lighting efficiencies'!AC19</f>
        <v>8.7442649801697855E-3</v>
      </c>
      <c r="L219" s="15">
        <f>'TV lighting efficiencies'!AE19</f>
        <v>9.2689208789799738E-3</v>
      </c>
      <c r="M219" s="15">
        <f>'TV lighting efficiencies'!AF19</f>
        <v>9.5391981601852232E-3</v>
      </c>
      <c r="Q219" s="15">
        <f>'TV lighting efficiencies'!AJ19</f>
        <v>1.0677207765259952E-2</v>
      </c>
      <c r="R219" s="15">
        <f>'TV lighting efficiencies'!AK19</f>
        <v>1.0976843272979094E-2</v>
      </c>
      <c r="S219" s="15">
        <f>'TV lighting efficiencies'!AL19</f>
        <v>1.1282922555057792E-2</v>
      </c>
      <c r="T219" s="15">
        <f>'TV lighting efficiencies'!AM19</f>
        <v>1.1595655734572979E-2</v>
      </c>
      <c r="U219" s="15">
        <f>'TV lighting efficiencies'!AN19</f>
        <v>1.1915262170780807E-2</v>
      </c>
      <c r="Y219" s="15">
        <f>'TV lighting efficiencies'!AR19</f>
        <v>1.3267160659567954E-2</v>
      </c>
      <c r="Z219" s="15">
        <f>'TV lighting efficiencies'!AS19</f>
        <v>1.362478496910176E-2</v>
      </c>
      <c r="AC219" s="15">
        <f>'TV lighting efficiencies'!AV19</f>
        <v>1.474936261715386E-2</v>
      </c>
      <c r="AD219" s="15">
        <f>'TV lighting efficiencies'!AW19</f>
        <v>1.5142507648586705E-2</v>
      </c>
      <c r="AE219" s="15">
        <f>'TV lighting efficiencies'!AX19</f>
        <v>1.554535996474629E-2</v>
      </c>
      <c r="AF219" s="15">
        <f>'TV lighting efficiencies'!AY19</f>
        <v>1.5958283588809862E-2</v>
      </c>
      <c r="AG219" s="15">
        <f>'TV lighting efficiencies'!AZ19</f>
        <v>1.6381660975507958E-2</v>
      </c>
      <c r="AI219" s="15">
        <f>'TV lighting efficiencies'!BB19</f>
        <v>1.7261406194620878E-2</v>
      </c>
    </row>
    <row r="220" spans="1:35" s="15" customFormat="1">
      <c r="A220" s="15" t="s">
        <v>4</v>
      </c>
      <c r="B220" s="15" t="s">
        <v>22</v>
      </c>
      <c r="C220" s="15" t="s">
        <v>6</v>
      </c>
      <c r="D220" s="15" t="s">
        <v>315</v>
      </c>
      <c r="E220" s="15" t="s">
        <v>341</v>
      </c>
      <c r="F220" s="15" t="s">
        <v>51</v>
      </c>
      <c r="J220" s="15">
        <f>J179 * J$168/(J$137+J$168)</f>
        <v>0.11998046534342624</v>
      </c>
      <c r="L220" s="15">
        <f>L179 * L$168/(L$137+L$168)</f>
        <v>0.11796211671957303</v>
      </c>
      <c r="M220" s="15">
        <f>M179 * M$168/(M$137+M$168)</f>
        <v>0.11695294240764646</v>
      </c>
      <c r="Q220" s="15">
        <f>Q179 * Q$168/(Q$137+Q$168)</f>
        <v>0.11291624515994002</v>
      </c>
      <c r="R220" s="15">
        <f>R179 * R$168/(R$137+R$168)</f>
        <v>0.11190707084801341</v>
      </c>
      <c r="S220" s="15">
        <f>S179 * S$168/(S$137+S$168)</f>
        <v>0.11089789653608681</v>
      </c>
      <c r="T220" s="15">
        <f>T179 * T$168/(T$137+T$168)</f>
        <v>0.1098887222241602</v>
      </c>
      <c r="U220" s="15">
        <f>U179 * U$168/(U$137+U$168)</f>
        <v>0.1088795479122336</v>
      </c>
      <c r="Y220" s="15">
        <f>Y179 * Y$168/(Y$137+Y$168)</f>
        <v>0.10484285066452717</v>
      </c>
      <c r="Z220" s="15">
        <f>Z179 * Z$168/(Z$137+Z$168)</f>
        <v>0.10383367635260057</v>
      </c>
      <c r="AC220" s="15">
        <f>AC179 * AC$168/(AC$137+AC$168)</f>
        <v>0.10080615341682074</v>
      </c>
      <c r="AD220" s="15">
        <f>AD179 * AD$168/(AD$137+AD$168)</f>
        <v>9.9796979104894143E-2</v>
      </c>
      <c r="AE220" s="15">
        <f>AE179 * AE$168/(AE$137+AE$168)</f>
        <v>8.183605130778375E-2</v>
      </c>
      <c r="AF220" s="15">
        <f>AF179 * AF$168/(AF$137+AF$168)</f>
        <v>8.0988360600458123E-2</v>
      </c>
      <c r="AG220" s="15">
        <f>AG179 * AG$168/(AG$137+AG$168)</f>
        <v>7.4034463454683841E-2</v>
      </c>
      <c r="AI220" s="15">
        <f>AI179 * AI$168/(AI$137+AI$168)</f>
        <v>7.726727222440935E-2</v>
      </c>
    </row>
    <row r="221" spans="1:35" s="15" customFormat="1">
      <c r="A221" s="15" t="s">
        <v>4</v>
      </c>
      <c r="B221" s="15" t="s">
        <v>22</v>
      </c>
      <c r="C221" s="15" t="s">
        <v>6</v>
      </c>
      <c r="D221" s="15" t="s">
        <v>315</v>
      </c>
      <c r="E221" s="15" t="s">
        <v>341</v>
      </c>
      <c r="F221" s="15" t="s">
        <v>256</v>
      </c>
      <c r="J221" s="15">
        <f>J180</f>
        <v>9.8746451999999998E-2</v>
      </c>
      <c r="L221" s="15">
        <f>L180</f>
        <v>9.9819678000000009E-2</v>
      </c>
      <c r="M221" s="15">
        <f>M180</f>
        <v>0.100356291</v>
      </c>
      <c r="Q221" s="15">
        <f t="shared" ref="Q221:U222" si="28">Q180</f>
        <v>0.10250274299999999</v>
      </c>
      <c r="R221" s="15">
        <f t="shared" si="28"/>
        <v>0.103039356</v>
      </c>
      <c r="S221" s="15">
        <f t="shared" si="28"/>
        <v>0.103575969</v>
      </c>
      <c r="T221" s="15">
        <f t="shared" si="28"/>
        <v>0.10411258200000001</v>
      </c>
      <c r="U221" s="15">
        <f t="shared" si="28"/>
        <v>0.104649195</v>
      </c>
      <c r="Y221" s="15">
        <f>Y180</f>
        <v>0.10679564700000016</v>
      </c>
      <c r="Z221" s="15">
        <f>Z180</f>
        <v>0.10733226000000017</v>
      </c>
      <c r="AC221" s="15">
        <f t="shared" ref="AC221:AG222" si="29">AC180</f>
        <v>0.10894209900000017</v>
      </c>
      <c r="AD221" s="15">
        <f t="shared" si="29"/>
        <v>0.10947871200000017</v>
      </c>
      <c r="AE221" s="15">
        <f t="shared" si="29"/>
        <v>0.11001532500000018</v>
      </c>
      <c r="AF221" s="15">
        <f t="shared" si="29"/>
        <v>0.11055193800000017</v>
      </c>
      <c r="AG221" s="15">
        <f t="shared" si="29"/>
        <v>0.11108855100000016</v>
      </c>
      <c r="AI221" s="15">
        <f>AI180</f>
        <v>0.11216177700000016</v>
      </c>
    </row>
    <row r="222" spans="1:35" s="15" customFormat="1">
      <c r="A222" s="15" t="s">
        <v>4</v>
      </c>
      <c r="B222" s="15" t="s">
        <v>22</v>
      </c>
      <c r="C222" s="15" t="s">
        <v>6</v>
      </c>
      <c r="D222" s="15" t="s">
        <v>315</v>
      </c>
      <c r="E222" s="15" t="s">
        <v>341</v>
      </c>
      <c r="F222" s="15" t="s">
        <v>318</v>
      </c>
      <c r="J222" s="15">
        <f>J181</f>
        <v>1</v>
      </c>
      <c r="L222" s="15">
        <f>L181</f>
        <v>1</v>
      </c>
      <c r="M222" s="15">
        <f>M181</f>
        <v>1</v>
      </c>
      <c r="Q222" s="15">
        <f t="shared" si="28"/>
        <v>1</v>
      </c>
      <c r="R222" s="15">
        <f t="shared" si="28"/>
        <v>1</v>
      </c>
      <c r="S222" s="15">
        <f t="shared" si="28"/>
        <v>1</v>
      </c>
      <c r="T222" s="15">
        <f t="shared" si="28"/>
        <v>1</v>
      </c>
      <c r="U222" s="15">
        <f t="shared" si="28"/>
        <v>1</v>
      </c>
      <c r="Y222" s="15">
        <f>Y181</f>
        <v>1</v>
      </c>
      <c r="Z222" s="15">
        <f>Z181</f>
        <v>1</v>
      </c>
      <c r="AC222" s="15">
        <f t="shared" si="29"/>
        <v>1</v>
      </c>
      <c r="AD222" s="15">
        <f t="shared" si="29"/>
        <v>1</v>
      </c>
      <c r="AE222" s="15">
        <f t="shared" si="29"/>
        <v>1</v>
      </c>
      <c r="AF222" s="15">
        <f t="shared" si="29"/>
        <v>1</v>
      </c>
      <c r="AG222" s="15">
        <f t="shared" si="29"/>
        <v>1</v>
      </c>
      <c r="AI222" s="15">
        <f>AI181</f>
        <v>1</v>
      </c>
    </row>
    <row r="223" spans="1:35" s="15" customFormat="1">
      <c r="A223" s="15" t="s">
        <v>4</v>
      </c>
      <c r="B223" s="15" t="s">
        <v>22</v>
      </c>
      <c r="C223" s="15" t="s">
        <v>6</v>
      </c>
      <c r="D223" s="15" t="s">
        <v>317</v>
      </c>
      <c r="E223" s="15" t="s">
        <v>342</v>
      </c>
      <c r="F223" s="15" t="s">
        <v>51</v>
      </c>
      <c r="J223" s="15">
        <f>J182 * J$168/(J$137+J$168)</f>
        <v>5.3445843652980801E-2</v>
      </c>
      <c r="L223" s="15">
        <f>L182 * L$168/(L$137+L$168)</f>
        <v>5.254676108417345E-2</v>
      </c>
      <c r="M223" s="15">
        <f>M182 * M$168/(M$137+M$168)</f>
        <v>5.2097219799769785E-2</v>
      </c>
      <c r="Q223" s="15">
        <f>Q182 * Q$168/(Q$137+Q$168)</f>
        <v>5.0299054662155104E-2</v>
      </c>
      <c r="R223" s="15">
        <f>R182 * R$168/(R$137+R$168)</f>
        <v>4.9849513377751439E-2</v>
      </c>
      <c r="S223" s="15">
        <f>S182 * S$168/(S$137+S$168)</f>
        <v>4.939997209334776E-2</v>
      </c>
      <c r="T223" s="15">
        <f>T182 * T$168/(T$137+T$168)</f>
        <v>4.8950430808944095E-2</v>
      </c>
      <c r="U223" s="15">
        <f>U182 * U$168/(U$137+U$168)</f>
        <v>4.850088952454043E-2</v>
      </c>
      <c r="Y223" s="15">
        <f>Y182 * Y$168/(Y$137+Y$168)</f>
        <v>4.6702724386925742E-2</v>
      </c>
      <c r="Z223" s="15">
        <f>Z182 * Z$168/(Z$137+Z$168)</f>
        <v>4.6253183102522077E-2</v>
      </c>
      <c r="AC223" s="15">
        <f>AC182 * AC$168/(AC$137+AC$168)</f>
        <v>4.4904559249311068E-2</v>
      </c>
      <c r="AD223" s="15">
        <f>AD182 * AD$168/(AD$137+AD$168)</f>
        <v>4.445501796490739E-2</v>
      </c>
      <c r="AE223" s="15">
        <f>AE182 * AE$168/(AE$137+AE$168)</f>
        <v>3.645424103710368E-2</v>
      </c>
      <c r="AF223" s="15">
        <f>AF182 * AF$168/(AF$137+AF$168)</f>
        <v>3.6076633358385908E-2</v>
      </c>
      <c r="AG223" s="15">
        <f>AG182 * AG$168/(AG$137+AG$168)</f>
        <v>3.2978988266177352E-2</v>
      </c>
      <c r="AI223" s="15">
        <f>AI182 * AI$168/(AI$137+AI$168)</f>
        <v>3.4419057627236897E-2</v>
      </c>
    </row>
    <row r="224" spans="1:35" s="15" customFormat="1">
      <c r="A224" s="15" t="s">
        <v>4</v>
      </c>
      <c r="B224" s="15" t="s">
        <v>22</v>
      </c>
      <c r="C224" s="15" t="s">
        <v>6</v>
      </c>
      <c r="D224" s="15" t="s">
        <v>317</v>
      </c>
      <c r="E224" s="15" t="s">
        <v>342</v>
      </c>
      <c r="F224" s="15" t="s">
        <v>256</v>
      </c>
      <c r="J224" s="15">
        <f>J183</f>
        <v>1</v>
      </c>
      <c r="L224" s="15">
        <f>L183</f>
        <v>1</v>
      </c>
      <c r="M224" s="15">
        <f>M183</f>
        <v>1</v>
      </c>
      <c r="Q224" s="15">
        <f t="shared" ref="Q224:U225" si="30">Q183</f>
        <v>1</v>
      </c>
      <c r="R224" s="15">
        <f t="shared" si="30"/>
        <v>1</v>
      </c>
      <c r="S224" s="15">
        <f t="shared" si="30"/>
        <v>1</v>
      </c>
      <c r="T224" s="15">
        <f t="shared" si="30"/>
        <v>1</v>
      </c>
      <c r="U224" s="15">
        <f t="shared" si="30"/>
        <v>1</v>
      </c>
      <c r="Y224" s="15">
        <f>Y183</f>
        <v>1</v>
      </c>
      <c r="Z224" s="15">
        <f>Z183</f>
        <v>1</v>
      </c>
      <c r="AC224" s="15">
        <f t="shared" ref="AC224:AG225" si="31">AC183</f>
        <v>1</v>
      </c>
      <c r="AD224" s="15">
        <f t="shared" si="31"/>
        <v>1</v>
      </c>
      <c r="AE224" s="15">
        <f t="shared" si="31"/>
        <v>1</v>
      </c>
      <c r="AF224" s="15">
        <f t="shared" si="31"/>
        <v>1</v>
      </c>
      <c r="AG224" s="15">
        <f t="shared" si="31"/>
        <v>1</v>
      </c>
      <c r="AI224" s="15">
        <f>AI183</f>
        <v>1</v>
      </c>
    </row>
    <row r="225" spans="1:49" s="15" customFormat="1">
      <c r="A225" s="15" t="s">
        <v>4</v>
      </c>
      <c r="B225" s="15" t="s">
        <v>22</v>
      </c>
      <c r="C225" s="15" t="s">
        <v>6</v>
      </c>
      <c r="D225" s="15" t="s">
        <v>317</v>
      </c>
      <c r="E225" s="15" t="s">
        <v>342</v>
      </c>
      <c r="F225" s="15" t="s">
        <v>318</v>
      </c>
      <c r="J225" s="15">
        <f>J184</f>
        <v>0.36986156609954557</v>
      </c>
      <c r="L225" s="15">
        <f>L184</f>
        <v>0.36986156609954557</v>
      </c>
      <c r="M225" s="15">
        <f>M184</f>
        <v>0.36986156609954557</v>
      </c>
      <c r="Q225" s="15">
        <f t="shared" si="30"/>
        <v>0.36986156609954557</v>
      </c>
      <c r="R225" s="15">
        <f t="shared" si="30"/>
        <v>0.36986156609954557</v>
      </c>
      <c r="S225" s="15">
        <f t="shared" si="30"/>
        <v>0.36986156609954557</v>
      </c>
      <c r="T225" s="15">
        <f t="shared" si="30"/>
        <v>0.36986156609954557</v>
      </c>
      <c r="U225" s="15">
        <f t="shared" si="30"/>
        <v>0.36986156609954557</v>
      </c>
      <c r="Y225" s="15">
        <f>Y184</f>
        <v>0.36986156609954557</v>
      </c>
      <c r="Z225" s="15">
        <f>Z184</f>
        <v>0.36986156609954557</v>
      </c>
      <c r="AC225" s="15">
        <f t="shared" si="31"/>
        <v>0.36986156609954557</v>
      </c>
      <c r="AD225" s="15">
        <f t="shared" si="31"/>
        <v>0.36986156609954557</v>
      </c>
      <c r="AE225" s="15">
        <f t="shared" si="31"/>
        <v>0.36986156609954557</v>
      </c>
      <c r="AF225" s="15">
        <f t="shared" si="31"/>
        <v>0.36986156609954557</v>
      </c>
      <c r="AG225" s="15">
        <f t="shared" si="31"/>
        <v>0.36986156609954557</v>
      </c>
      <c r="AI225" s="15">
        <f>AI184</f>
        <v>0.36986156609954557</v>
      </c>
    </row>
    <row r="226" spans="1:49" s="15" customFormat="1">
      <c r="A226" s="15" t="s">
        <v>4</v>
      </c>
      <c r="B226" s="15" t="s">
        <v>22</v>
      </c>
      <c r="C226" s="15" t="s">
        <v>6</v>
      </c>
      <c r="D226" s="15" t="s">
        <v>49</v>
      </c>
      <c r="E226" s="15" t="s">
        <v>343</v>
      </c>
      <c r="F226" s="15" t="s">
        <v>51</v>
      </c>
      <c r="J226" s="15">
        <f>J185 * J$168/(J$137+J$168)</f>
        <v>5.0173649143614614E-2</v>
      </c>
      <c r="L226" s="15">
        <f>L185 * L$168/(L$137+L$168)</f>
        <v>4.9329612446366917E-2</v>
      </c>
      <c r="M226" s="15">
        <f>M185 * M$168/(M$137+M$168)</f>
        <v>4.8907594097743055E-2</v>
      </c>
      <c r="Q226" s="15">
        <f>Q185 * Q$168/(Q$137+Q$168)</f>
        <v>4.7219520703247642E-2</v>
      </c>
      <c r="R226" s="15">
        <f>R185 * R$168/(R$137+R$168)</f>
        <v>4.6797502354623793E-2</v>
      </c>
      <c r="S226" s="15">
        <f>S185 * S$168/(S$137+S$168)</f>
        <v>4.6375484005999931E-2</v>
      </c>
      <c r="T226" s="15">
        <f>T185 * T$168/(T$137+T$168)</f>
        <v>4.595346565737609E-2</v>
      </c>
      <c r="U226" s="15">
        <f>U185 * U$168/(U$137+U$168)</f>
        <v>4.5531447308752242E-2</v>
      </c>
      <c r="Y226" s="15">
        <f>Y185 * Y$168/(Y$137+Y$168)</f>
        <v>4.3843373914256814E-2</v>
      </c>
      <c r="Z226" s="15">
        <f>Z185 * Z$168/(Z$137+Z$168)</f>
        <v>4.3421355565632959E-2</v>
      </c>
      <c r="AC226" s="15">
        <f>AC185 * AC$168/(AC$137+AC$168)</f>
        <v>4.21553005197614E-2</v>
      </c>
      <c r="AD226" s="15">
        <f>AD185 * AD$168/(AD$137+AD$168)</f>
        <v>4.1733282171137552E-2</v>
      </c>
      <c r="AE226" s="15">
        <f>AE185 * AE$168/(AE$137+AE$168)</f>
        <v>3.4222348728709565E-2</v>
      </c>
      <c r="AF226" s="15">
        <f>AF185 * AF$168/(AF$137+AF$168)</f>
        <v>3.3867859887464311E-2</v>
      </c>
      <c r="AG226" s="15">
        <f>AG185 * AG$168/(AG$137+AG$168)</f>
        <v>3.0959866535595057E-2</v>
      </c>
      <c r="AI226" s="15">
        <f>AI185 * AI$168/(AI$137+AI$168)</f>
        <v>3.2311768384753005E-2</v>
      </c>
    </row>
    <row r="227" spans="1:49" s="15" customFormat="1">
      <c r="A227" s="15" t="s">
        <v>4</v>
      </c>
      <c r="B227" s="15" t="s">
        <v>22</v>
      </c>
      <c r="C227" s="15" t="s">
        <v>6</v>
      </c>
      <c r="D227" s="15" t="s">
        <v>49</v>
      </c>
      <c r="E227" s="15" t="s">
        <v>343</v>
      </c>
      <c r="F227" s="15" t="s">
        <v>256</v>
      </c>
      <c r="J227" s="15">
        <f>J186</f>
        <v>0.71333199999999997</v>
      </c>
      <c r="L227" s="15">
        <f>L186</f>
        <v>0.71999800000000003</v>
      </c>
      <c r="M227" s="15">
        <f>M186</f>
        <v>0.72333099999999995</v>
      </c>
      <c r="Q227" s="15">
        <f t="shared" ref="Q227:U228" si="32">Q186</f>
        <v>0.73666299999999996</v>
      </c>
      <c r="R227" s="15">
        <f t="shared" si="32"/>
        <v>0.73999599999999999</v>
      </c>
      <c r="S227" s="15">
        <f t="shared" si="32"/>
        <v>0.74332900000000002</v>
      </c>
      <c r="T227" s="15">
        <f t="shared" si="32"/>
        <v>0.74666200000000005</v>
      </c>
      <c r="U227" s="15">
        <f t="shared" si="32"/>
        <v>0.74999499999999997</v>
      </c>
      <c r="Y227" s="15">
        <f>Y186</f>
        <v>0.76332700000000098</v>
      </c>
      <c r="Z227" s="15">
        <f>Z186</f>
        <v>0.76666000000000101</v>
      </c>
      <c r="AC227" s="15">
        <f t="shared" ref="AC227:AG228" si="33">AC186</f>
        <v>0.77665900000000099</v>
      </c>
      <c r="AD227" s="15">
        <f t="shared" si="33"/>
        <v>0.77999200000000102</v>
      </c>
      <c r="AE227" s="15">
        <f t="shared" si="33"/>
        <v>0.78332500000000105</v>
      </c>
      <c r="AF227" s="15">
        <f t="shared" si="33"/>
        <v>0.78665800000000097</v>
      </c>
      <c r="AG227" s="15">
        <f t="shared" si="33"/>
        <v>0.789991000000001</v>
      </c>
      <c r="AI227" s="15">
        <f>AI186</f>
        <v>0.79665700000000095</v>
      </c>
    </row>
    <row r="228" spans="1:49" s="15" customFormat="1">
      <c r="A228" s="15" t="s">
        <v>4</v>
      </c>
      <c r="B228" s="15" t="s">
        <v>22</v>
      </c>
      <c r="C228" s="15" t="s">
        <v>6</v>
      </c>
      <c r="D228" s="15" t="s">
        <v>49</v>
      </c>
      <c r="E228" s="15" t="s">
        <v>343</v>
      </c>
      <c r="F228" s="15" t="s">
        <v>318</v>
      </c>
      <c r="J228" s="15">
        <f>J187</f>
        <v>1</v>
      </c>
      <c r="L228" s="15">
        <f>L187</f>
        <v>1</v>
      </c>
      <c r="M228" s="15">
        <f>M187</f>
        <v>1</v>
      </c>
      <c r="Q228" s="15">
        <f t="shared" si="32"/>
        <v>1</v>
      </c>
      <c r="R228" s="15">
        <f t="shared" si="32"/>
        <v>1</v>
      </c>
      <c r="S228" s="15">
        <f t="shared" si="32"/>
        <v>1</v>
      </c>
      <c r="T228" s="15">
        <f t="shared" si="32"/>
        <v>1</v>
      </c>
      <c r="U228" s="15">
        <f t="shared" si="32"/>
        <v>1</v>
      </c>
      <c r="Y228" s="15">
        <f>Y187</f>
        <v>1</v>
      </c>
      <c r="Z228" s="15">
        <f>Z187</f>
        <v>1</v>
      </c>
      <c r="AC228" s="15">
        <f t="shared" si="33"/>
        <v>1</v>
      </c>
      <c r="AD228" s="15">
        <f t="shared" si="33"/>
        <v>1</v>
      </c>
      <c r="AE228" s="15">
        <f t="shared" si="33"/>
        <v>1</v>
      </c>
      <c r="AF228" s="15">
        <f t="shared" si="33"/>
        <v>1</v>
      </c>
      <c r="AG228" s="15">
        <f t="shared" si="33"/>
        <v>1</v>
      </c>
      <c r="AI228" s="15">
        <f>AI187</f>
        <v>1</v>
      </c>
    </row>
    <row r="229" spans="1:49">
      <c r="A229" s="2" t="s">
        <v>4</v>
      </c>
      <c r="B229" s="2" t="s">
        <v>348</v>
      </c>
      <c r="C229" s="2" t="s">
        <v>259</v>
      </c>
      <c r="D229" s="2"/>
      <c r="E229" s="2"/>
      <c r="F229" s="2" t="s">
        <v>7</v>
      </c>
      <c r="G229" s="2">
        <v>178.4460445</v>
      </c>
      <c r="H229" s="2">
        <v>182.36618300000001</v>
      </c>
      <c r="I229" s="2">
        <v>186.37267629999999</v>
      </c>
      <c r="J229" s="2">
        <v>190.46743219999999</v>
      </c>
      <c r="K229" s="2">
        <v>194.65240120000001</v>
      </c>
      <c r="L229" s="2">
        <v>198.92957659999999</v>
      </c>
      <c r="M229" s="2">
        <v>203.3009964</v>
      </c>
      <c r="N229" s="2">
        <v>207.76874330000001</v>
      </c>
      <c r="O229" s="2">
        <v>212.33494640000001</v>
      </c>
      <c r="P229" s="2">
        <v>217.00178220000001</v>
      </c>
      <c r="Q229" s="2">
        <v>221.77147500000001</v>
      </c>
      <c r="R229" s="2">
        <v>226.64629890000001</v>
      </c>
      <c r="S229" s="2">
        <v>231.62857819999999</v>
      </c>
      <c r="T229" s="2">
        <v>236.7206888</v>
      </c>
      <c r="U229" s="2">
        <v>241.92505940000001</v>
      </c>
      <c r="V229" s="2">
        <v>247.2441724</v>
      </c>
      <c r="W229" s="2">
        <v>252.68056559999999</v>
      </c>
      <c r="X229" s="2">
        <v>258.23683269999998</v>
      </c>
      <c r="Y229" s="2">
        <v>263.91562529999999</v>
      </c>
      <c r="Z229" s="2">
        <v>269.71965369999998</v>
      </c>
      <c r="AA229" s="2">
        <v>275.65168840000001</v>
      </c>
      <c r="AB229" s="2">
        <v>281.71456130000001</v>
      </c>
      <c r="AC229" s="2">
        <v>287.91116740000001</v>
      </c>
      <c r="AD229" s="2">
        <v>294.2444658</v>
      </c>
      <c r="AE229" s="2">
        <v>300.71748129999997</v>
      </c>
      <c r="AF229" s="2">
        <v>307.33330590000003</v>
      </c>
      <c r="AG229" s="2">
        <v>314.09510019999999</v>
      </c>
      <c r="AH229" s="2">
        <v>321.0060952</v>
      </c>
      <c r="AI229" s="2">
        <v>328.0695935</v>
      </c>
      <c r="AJ229" s="2">
        <v>335.28897110000003</v>
      </c>
      <c r="AK229" s="2">
        <v>342.6676789</v>
      </c>
      <c r="AL229" s="2">
        <v>350.20924459999998</v>
      </c>
      <c r="AM229" s="2">
        <v>357.91727429999997</v>
      </c>
      <c r="AN229" s="2">
        <v>365.79545400000001</v>
      </c>
      <c r="AO229" s="2">
        <v>373.84755200000001</v>
      </c>
      <c r="AP229" s="2">
        <v>382.07742009999998</v>
      </c>
      <c r="AQ229" s="2">
        <v>390.48899549999999</v>
      </c>
      <c r="AR229" s="2">
        <v>399.08630349999999</v>
      </c>
      <c r="AS229" s="2">
        <v>407.87345820000002</v>
      </c>
      <c r="AT229" s="2">
        <v>416.85466580000002</v>
      </c>
      <c r="AU229" s="2">
        <v>426.03422560000001</v>
      </c>
      <c r="AV229" s="2">
        <v>435.41653259999998</v>
      </c>
      <c r="AW229" s="2">
        <v>445.00607960000002</v>
      </c>
    </row>
    <row r="230" spans="1:49">
      <c r="A230" s="2" t="s">
        <v>4</v>
      </c>
      <c r="B230" s="2" t="s">
        <v>348</v>
      </c>
      <c r="C230" s="2" t="s">
        <v>259</v>
      </c>
      <c r="D230" s="2"/>
      <c r="E230" s="2"/>
      <c r="F230" s="2" t="s">
        <v>8</v>
      </c>
      <c r="G230" s="2">
        <v>6.0571656088063301E-2</v>
      </c>
      <c r="H230" s="2">
        <v>5.8565452173245401E-2</v>
      </c>
      <c r="I230" s="2">
        <v>5.6654198322444199E-2</v>
      </c>
      <c r="J230" s="2">
        <v>5.6036622935091498E-2</v>
      </c>
      <c r="K230" s="2">
        <v>5.6096331171865403E-2</v>
      </c>
      <c r="L230" s="2">
        <v>5.5830980096017099E-2</v>
      </c>
      <c r="M230" s="2">
        <v>5.5446010709084302E-2</v>
      </c>
      <c r="N230" s="2">
        <v>5.63624957713501E-2</v>
      </c>
      <c r="O230" s="2">
        <v>5.7165663285317199E-2</v>
      </c>
      <c r="P230" s="2">
        <v>5.6636652107461799E-2</v>
      </c>
      <c r="Q230" s="2">
        <v>5.4380802790704598E-2</v>
      </c>
      <c r="R230" s="2">
        <v>5.6698931673889001E-2</v>
      </c>
      <c r="S230" s="2">
        <v>6.3720626689878407E-2</v>
      </c>
      <c r="T230" s="2">
        <v>6.4058591224141204E-2</v>
      </c>
      <c r="U230" s="2">
        <v>6.0874227514731302E-2</v>
      </c>
      <c r="V230" s="2">
        <v>5.85678894138374E-2</v>
      </c>
      <c r="W230" s="2">
        <v>5.69475912434479E-2</v>
      </c>
      <c r="X230" s="2">
        <v>5.63882135237933E-2</v>
      </c>
      <c r="Y230" s="2">
        <v>5.5291916263033897E-2</v>
      </c>
      <c r="Z230" s="2">
        <v>5.5784626907544703E-2</v>
      </c>
      <c r="AA230" s="2">
        <v>5.6191224324750599E-2</v>
      </c>
      <c r="AB230" s="2">
        <v>5.4471389462895099E-2</v>
      </c>
      <c r="AC230" s="2">
        <v>5.4375084026973698E-2</v>
      </c>
      <c r="AD230" s="2">
        <v>5.3882072243410399E-2</v>
      </c>
      <c r="AE230" s="2">
        <v>5.2192484983344702E-2</v>
      </c>
      <c r="AF230" s="2">
        <v>5.10555370438662E-2</v>
      </c>
      <c r="AG230" s="2">
        <v>5.1141093944858398E-2</v>
      </c>
      <c r="AH230" s="2">
        <v>5.0940544442951798E-2</v>
      </c>
      <c r="AI230" s="2">
        <v>4.9090879045668598E-2</v>
      </c>
      <c r="AJ230" s="2">
        <v>5.4825250931679601E-2</v>
      </c>
      <c r="AK230" s="2">
        <v>5.7156534160002298E-2</v>
      </c>
      <c r="AL230" s="2">
        <v>5.95635284433867E-2</v>
      </c>
      <c r="AM230" s="2">
        <v>6.4157788784235503E-2</v>
      </c>
      <c r="AN230" s="2">
        <v>6.4789148167334207E-2</v>
      </c>
      <c r="AO230" s="2">
        <v>6.7095517563742296E-2</v>
      </c>
      <c r="AP230" s="2">
        <v>6.7823319147849503E-2</v>
      </c>
      <c r="AQ230" s="2">
        <v>6.9425237577796201E-2</v>
      </c>
      <c r="AR230" s="2">
        <v>7.00751609642421E-2</v>
      </c>
      <c r="AS230" s="2">
        <v>6.4957140145470105E-2</v>
      </c>
      <c r="AT230" s="2">
        <v>6.6038874960269306E-2</v>
      </c>
      <c r="AU230" s="2">
        <v>6.2755994420835307E-2</v>
      </c>
      <c r="AV230" s="2">
        <v>5.9177920435933798E-2</v>
      </c>
      <c r="AW230" s="2">
        <v>5.8142597277399601E-2</v>
      </c>
    </row>
    <row r="231" spans="1:49" customFormat="1">
      <c r="A231" t="s">
        <v>4</v>
      </c>
      <c r="B231" t="s">
        <v>348</v>
      </c>
      <c r="C231" t="s">
        <v>259</v>
      </c>
      <c r="D231" t="s">
        <v>258</v>
      </c>
      <c r="E231" s="1" t="s">
        <v>344</v>
      </c>
      <c r="F231" t="s">
        <v>51</v>
      </c>
      <c r="G231">
        <v>1</v>
      </c>
      <c r="H231">
        <v>1</v>
      </c>
      <c r="I231">
        <v>1</v>
      </c>
      <c r="J231">
        <v>1</v>
      </c>
      <c r="K231">
        <v>1</v>
      </c>
      <c r="L231">
        <v>1</v>
      </c>
      <c r="M231">
        <v>1</v>
      </c>
      <c r="N231">
        <v>1</v>
      </c>
      <c r="O231">
        <v>1</v>
      </c>
      <c r="P231">
        <v>1</v>
      </c>
      <c r="Q231">
        <v>1</v>
      </c>
      <c r="R231">
        <v>1</v>
      </c>
      <c r="S231">
        <v>1</v>
      </c>
      <c r="T231">
        <v>1</v>
      </c>
      <c r="U231">
        <v>1</v>
      </c>
      <c r="V231">
        <v>1</v>
      </c>
      <c r="W231">
        <v>1</v>
      </c>
      <c r="X231">
        <v>1</v>
      </c>
      <c r="Y231">
        <v>1</v>
      </c>
      <c r="Z231">
        <v>1</v>
      </c>
      <c r="AA231">
        <v>1</v>
      </c>
      <c r="AB231">
        <v>1</v>
      </c>
      <c r="AC231">
        <v>1</v>
      </c>
      <c r="AD231">
        <v>1</v>
      </c>
      <c r="AE231">
        <v>1</v>
      </c>
      <c r="AF231">
        <v>1</v>
      </c>
      <c r="AG231">
        <v>1</v>
      </c>
      <c r="AH231">
        <v>1</v>
      </c>
      <c r="AI231">
        <v>1</v>
      </c>
      <c r="AJ231">
        <v>1</v>
      </c>
      <c r="AK231">
        <v>1</v>
      </c>
      <c r="AL231">
        <v>1</v>
      </c>
      <c r="AM231">
        <v>1</v>
      </c>
      <c r="AN231">
        <v>1</v>
      </c>
      <c r="AO231">
        <v>1</v>
      </c>
      <c r="AP231">
        <v>1</v>
      </c>
      <c r="AQ231">
        <v>1</v>
      </c>
      <c r="AR231">
        <v>1</v>
      </c>
      <c r="AS231">
        <v>1</v>
      </c>
      <c r="AT231">
        <v>1</v>
      </c>
      <c r="AU231">
        <v>1</v>
      </c>
      <c r="AV231">
        <v>1</v>
      </c>
      <c r="AW231">
        <v>1</v>
      </c>
    </row>
    <row r="232" spans="1:49" customFormat="1">
      <c r="A232" t="s">
        <v>4</v>
      </c>
      <c r="B232" t="s">
        <v>348</v>
      </c>
      <c r="C232" t="s">
        <v>259</v>
      </c>
      <c r="D232" t="s">
        <v>258</v>
      </c>
      <c r="E232" s="1" t="s">
        <v>344</v>
      </c>
      <c r="F232" t="s">
        <v>256</v>
      </c>
      <c r="G232">
        <v>9.3900625000000015E-2</v>
      </c>
      <c r="H232">
        <v>9.3795000000000017E-2</v>
      </c>
      <c r="I232">
        <v>9.3689375000000005E-2</v>
      </c>
      <c r="J232">
        <v>9.3583750000000035E-2</v>
      </c>
      <c r="K232">
        <v>9.3478125000000009E-2</v>
      </c>
      <c r="L232">
        <v>9.3372500000000011E-2</v>
      </c>
      <c r="M232">
        <v>9.3266874999999999E-2</v>
      </c>
      <c r="N232">
        <v>9.3161250000000015E-2</v>
      </c>
      <c r="O232">
        <v>9.3055625000000017E-2</v>
      </c>
      <c r="P232">
        <v>9.2950000000000005E-2</v>
      </c>
      <c r="Q232">
        <v>9.2844375000000021E-2</v>
      </c>
      <c r="R232">
        <v>9.2738750000000009E-2</v>
      </c>
      <c r="S232">
        <v>9.2633125000000011E-2</v>
      </c>
      <c r="T232">
        <v>9.2527500000000026E-2</v>
      </c>
      <c r="U232">
        <v>9.2421875000000001E-2</v>
      </c>
      <c r="V232">
        <v>9.231625000000003E-2</v>
      </c>
      <c r="W232">
        <v>9.2210624999999991E-2</v>
      </c>
      <c r="X232">
        <v>9.210500000000002E-2</v>
      </c>
      <c r="Y232">
        <v>9.1999375000000022E-2</v>
      </c>
      <c r="Z232">
        <v>9.1893750000000024E-2</v>
      </c>
      <c r="AA232">
        <v>9.1788124999999998E-2</v>
      </c>
      <c r="AB232">
        <v>9.1682499999999986E-2</v>
      </c>
      <c r="AC232">
        <v>9.1576874999999988E-2</v>
      </c>
      <c r="AD232">
        <v>9.1471250000000018E-2</v>
      </c>
      <c r="AE232">
        <v>9.1365625000000006E-2</v>
      </c>
      <c r="AF232">
        <v>9.1260000000000008E-2</v>
      </c>
      <c r="AG232">
        <v>9.1154374999999996E-2</v>
      </c>
      <c r="AH232">
        <v>9.1048750000000025E-2</v>
      </c>
      <c r="AI232">
        <v>9.0943125000000014E-2</v>
      </c>
      <c r="AJ232">
        <v>9.0837500000000029E-2</v>
      </c>
      <c r="AK232">
        <v>9.0731875000000031E-2</v>
      </c>
      <c r="AL232">
        <v>9.0626249999999992E-2</v>
      </c>
      <c r="AM232">
        <v>9.0520625000000007E-2</v>
      </c>
      <c r="AN232">
        <v>9.0415000000000023E-2</v>
      </c>
      <c r="AO232">
        <v>9.0309375000000025E-2</v>
      </c>
      <c r="AP232">
        <v>9.0203750000000013E-2</v>
      </c>
      <c r="AQ232">
        <v>9.0098125000000001E-2</v>
      </c>
      <c r="AR232">
        <v>8.9992500000000017E-2</v>
      </c>
      <c r="AS232">
        <v>8.9886875000000033E-2</v>
      </c>
      <c r="AT232">
        <v>8.9781249999999979E-2</v>
      </c>
      <c r="AU232">
        <v>8.9675624999999995E-2</v>
      </c>
      <c r="AV232">
        <v>8.9570000000000011E-2</v>
      </c>
      <c r="AW232">
        <v>8.9464375000000013E-2</v>
      </c>
    </row>
    <row r="233" spans="1:49" customFormat="1">
      <c r="A233" t="s">
        <v>4</v>
      </c>
      <c r="B233" t="s">
        <v>348</v>
      </c>
      <c r="C233" t="s">
        <v>259</v>
      </c>
      <c r="D233" t="s">
        <v>258</v>
      </c>
      <c r="E233" s="1" t="s">
        <v>344</v>
      </c>
      <c r="F233" t="s">
        <v>318</v>
      </c>
      <c r="G233">
        <v>1</v>
      </c>
      <c r="H233">
        <v>1</v>
      </c>
      <c r="I233">
        <v>1</v>
      </c>
      <c r="J233">
        <v>1</v>
      </c>
      <c r="K233">
        <v>1</v>
      </c>
      <c r="L233">
        <v>1</v>
      </c>
      <c r="M233">
        <v>1</v>
      </c>
      <c r="N233">
        <v>1</v>
      </c>
      <c r="O233">
        <v>1</v>
      </c>
      <c r="P233">
        <v>1</v>
      </c>
      <c r="Q233">
        <v>1</v>
      </c>
      <c r="R233">
        <v>1</v>
      </c>
      <c r="S233">
        <v>1</v>
      </c>
      <c r="T233">
        <v>1</v>
      </c>
      <c r="U233">
        <v>1</v>
      </c>
      <c r="V233">
        <v>1</v>
      </c>
      <c r="W233">
        <v>1</v>
      </c>
      <c r="X233">
        <v>1</v>
      </c>
      <c r="Y233">
        <v>1</v>
      </c>
      <c r="Z233">
        <v>1</v>
      </c>
      <c r="AA233">
        <v>1</v>
      </c>
      <c r="AB233">
        <v>1</v>
      </c>
      <c r="AC233">
        <v>1</v>
      </c>
      <c r="AD233">
        <v>1</v>
      </c>
      <c r="AE233">
        <v>1</v>
      </c>
      <c r="AF233">
        <v>1</v>
      </c>
      <c r="AG233">
        <v>1</v>
      </c>
      <c r="AH233">
        <v>1</v>
      </c>
      <c r="AI233">
        <v>1</v>
      </c>
      <c r="AJ233">
        <v>1</v>
      </c>
      <c r="AK233">
        <v>1</v>
      </c>
      <c r="AL233">
        <v>1</v>
      </c>
      <c r="AM233">
        <v>1</v>
      </c>
      <c r="AN233">
        <v>1</v>
      </c>
      <c r="AO233">
        <v>1</v>
      </c>
      <c r="AP233">
        <v>1</v>
      </c>
      <c r="AQ233">
        <v>1</v>
      </c>
      <c r="AR233">
        <v>1</v>
      </c>
      <c r="AS233">
        <v>1</v>
      </c>
      <c r="AT233">
        <v>1</v>
      </c>
      <c r="AU233">
        <v>1</v>
      </c>
      <c r="AV233">
        <v>1</v>
      </c>
      <c r="AW233">
        <v>1</v>
      </c>
    </row>
    <row r="234" spans="1:49">
      <c r="A234" s="2" t="s">
        <v>4</v>
      </c>
      <c r="B234" s="2" t="s">
        <v>349</v>
      </c>
      <c r="C234" s="2" t="s">
        <v>261</v>
      </c>
      <c r="D234" s="2"/>
      <c r="E234" s="2"/>
      <c r="F234" s="2" t="s">
        <v>7</v>
      </c>
      <c r="G234" s="2">
        <v>189.58607720000001</v>
      </c>
      <c r="H234" s="2">
        <v>195.92052380000001</v>
      </c>
      <c r="I234" s="2">
        <v>201.4807266</v>
      </c>
      <c r="J234" s="2">
        <v>220.46210859999999</v>
      </c>
      <c r="K234" s="2">
        <v>189.20993429999999</v>
      </c>
      <c r="L234" s="2">
        <v>175.9804862</v>
      </c>
      <c r="M234" s="2">
        <v>163.13450040000001</v>
      </c>
      <c r="N234" s="2">
        <v>159.87507120000001</v>
      </c>
      <c r="O234" s="2">
        <v>166.5856608</v>
      </c>
      <c r="P234" s="2">
        <v>171.1872079</v>
      </c>
      <c r="Q234" s="2">
        <v>175.47968499999999</v>
      </c>
      <c r="R234" s="2">
        <v>190.849682</v>
      </c>
      <c r="S234" s="2">
        <v>202.90575509999999</v>
      </c>
      <c r="T234" s="2">
        <v>217.0928285</v>
      </c>
      <c r="U234" s="2">
        <v>226.74016879999999</v>
      </c>
      <c r="V234" s="2">
        <v>226.63529930000001</v>
      </c>
      <c r="W234" s="2">
        <v>233.5222751</v>
      </c>
      <c r="X234" s="2">
        <v>226.41928179999999</v>
      </c>
      <c r="Y234" s="2">
        <v>225.1217599</v>
      </c>
      <c r="Z234" s="2">
        <v>226.392653</v>
      </c>
      <c r="AA234" s="2">
        <v>236.86777290000001</v>
      </c>
      <c r="AB234" s="2">
        <v>230.91833790000001</v>
      </c>
      <c r="AC234" s="2">
        <v>231.9578353</v>
      </c>
      <c r="AD234" s="2">
        <v>235.47204049999999</v>
      </c>
      <c r="AE234" s="2">
        <v>241.62491840000001</v>
      </c>
      <c r="AF234" s="2">
        <v>248.66271850000001</v>
      </c>
      <c r="AG234" s="2">
        <v>251.2334587</v>
      </c>
      <c r="AH234" s="2">
        <v>254.00234130000001</v>
      </c>
      <c r="AI234" s="2">
        <v>257.13404919999999</v>
      </c>
      <c r="AJ234" s="2">
        <v>259.51990319999999</v>
      </c>
      <c r="AK234" s="2">
        <v>261.65933749999999</v>
      </c>
      <c r="AL234" s="2">
        <v>264.30229939999998</v>
      </c>
      <c r="AM234" s="2">
        <v>267.40498239999999</v>
      </c>
      <c r="AN234" s="2">
        <v>270.39745190000002</v>
      </c>
      <c r="AO234" s="2">
        <v>273.08168769999997</v>
      </c>
      <c r="AP234" s="2">
        <v>270.57220569999998</v>
      </c>
      <c r="AQ234" s="2">
        <v>273.3455998</v>
      </c>
      <c r="AR234" s="2">
        <v>276.73759940000002</v>
      </c>
      <c r="AS234" s="2">
        <v>285.60366499999998</v>
      </c>
      <c r="AT234" s="2">
        <v>288.71779670000001</v>
      </c>
      <c r="AU234" s="2">
        <v>297.1997819</v>
      </c>
      <c r="AV234" s="2">
        <v>305.86917119999998</v>
      </c>
      <c r="AW234" s="2">
        <v>315.00416239999998</v>
      </c>
    </row>
    <row r="235" spans="1:49">
      <c r="A235" s="2" t="s">
        <v>4</v>
      </c>
      <c r="B235" s="2" t="s">
        <v>349</v>
      </c>
      <c r="C235" s="2" t="s">
        <v>261</v>
      </c>
      <c r="D235" s="2"/>
      <c r="E235" s="2"/>
      <c r="F235" s="2" t="s">
        <v>8</v>
      </c>
      <c r="G235" s="2">
        <v>6.4353024464173098E-2</v>
      </c>
      <c r="H235" s="2">
        <v>6.2918321136140098E-2</v>
      </c>
      <c r="I235" s="2">
        <v>6.1246794699521899E-2</v>
      </c>
      <c r="J235" s="2">
        <v>6.4861230649243706E-2</v>
      </c>
      <c r="K235" s="2">
        <v>5.4527881855380302E-2</v>
      </c>
      <c r="L235" s="2">
        <v>4.9390157010567003E-2</v>
      </c>
      <c r="M235" s="2">
        <v>4.4491455607049403E-2</v>
      </c>
      <c r="N235" s="2">
        <v>4.3370132972519598E-2</v>
      </c>
      <c r="O235" s="2">
        <v>4.4848857688810702E-2</v>
      </c>
      <c r="P235" s="2">
        <v>4.4679219869927997E-2</v>
      </c>
      <c r="Q235" s="2">
        <v>4.30295471667849E-2</v>
      </c>
      <c r="R235" s="2">
        <v>4.7743877275824499E-2</v>
      </c>
      <c r="S235" s="2">
        <v>5.5819027058013497E-2</v>
      </c>
      <c r="T235" s="2">
        <v>5.87471286479887E-2</v>
      </c>
      <c r="U235" s="2">
        <v>5.7053339808996198E-2</v>
      </c>
      <c r="V235" s="2">
        <v>5.3686002051445497E-2</v>
      </c>
      <c r="W235" s="2">
        <v>5.2629813603024503E-2</v>
      </c>
      <c r="X235" s="2">
        <v>4.9440580085159697E-2</v>
      </c>
      <c r="Y235" s="2">
        <v>4.7164367336069303E-2</v>
      </c>
      <c r="Z235" s="2">
        <v>4.6823542552302401E-2</v>
      </c>
      <c r="AA235" s="2">
        <v>4.8285175540132799E-2</v>
      </c>
      <c r="AB235" s="2">
        <v>4.4649600857800301E-2</v>
      </c>
      <c r="AC235" s="2">
        <v>4.3807702559968298E-2</v>
      </c>
      <c r="AD235" s="2">
        <v>4.3119660595921601E-2</v>
      </c>
      <c r="AE235" s="2">
        <v>4.19363878371041E-2</v>
      </c>
      <c r="AF235" s="2">
        <v>4.1308925495813699E-2</v>
      </c>
      <c r="AG235" s="2">
        <v>4.0905935512165599E-2</v>
      </c>
      <c r="AH235" s="2">
        <v>4.0307700536168702E-2</v>
      </c>
      <c r="AI235" s="2">
        <v>3.8476398782138897E-2</v>
      </c>
      <c r="AJ235" s="2">
        <v>4.24357644930159E-2</v>
      </c>
      <c r="AK235" s="2">
        <v>4.3644445575115799E-2</v>
      </c>
      <c r="AL235" s="2">
        <v>4.4952489891994199E-2</v>
      </c>
      <c r="AM235" s="2">
        <v>4.7933177894877103E-2</v>
      </c>
      <c r="AN235" s="2">
        <v>4.7892395555081797E-2</v>
      </c>
      <c r="AO235" s="2">
        <v>4.9010772105876302E-2</v>
      </c>
      <c r="AP235" s="2">
        <v>4.8029807819906498E-2</v>
      </c>
      <c r="AQ235" s="2">
        <v>4.8598253537621601E-2</v>
      </c>
      <c r="AR235" s="2">
        <v>4.8592075580496497E-2</v>
      </c>
      <c r="AS235" s="2">
        <v>4.5484688744733097E-2</v>
      </c>
      <c r="AT235" s="2">
        <v>4.5739198908771699E-2</v>
      </c>
      <c r="AU235" s="2">
        <v>4.3778332195078699E-2</v>
      </c>
      <c r="AV235" s="2">
        <v>4.1571001838157103E-2</v>
      </c>
      <c r="AW235" s="2">
        <v>4.1157100980711597E-2</v>
      </c>
    </row>
    <row r="236" spans="1:49" customFormat="1">
      <c r="A236" t="s">
        <v>4</v>
      </c>
      <c r="B236" t="s">
        <v>349</v>
      </c>
      <c r="C236" t="s">
        <v>261</v>
      </c>
      <c r="D236" t="s">
        <v>260</v>
      </c>
      <c r="E236" s="1" t="s">
        <v>345</v>
      </c>
      <c r="F236" t="s">
        <v>51</v>
      </c>
      <c r="G236">
        <v>1</v>
      </c>
      <c r="H236">
        <v>1</v>
      </c>
      <c r="I236">
        <v>1</v>
      </c>
      <c r="J236">
        <v>1</v>
      </c>
      <c r="K236">
        <v>1</v>
      </c>
      <c r="L236">
        <v>1</v>
      </c>
      <c r="M236">
        <v>1</v>
      </c>
      <c r="N236">
        <v>1</v>
      </c>
      <c r="O236">
        <v>1</v>
      </c>
      <c r="P236">
        <v>1</v>
      </c>
      <c r="Q236">
        <v>1</v>
      </c>
      <c r="R236">
        <v>1</v>
      </c>
      <c r="S236">
        <v>1</v>
      </c>
      <c r="T236">
        <v>1</v>
      </c>
      <c r="U236">
        <v>1</v>
      </c>
      <c r="V236">
        <v>1</v>
      </c>
      <c r="W236">
        <v>1</v>
      </c>
      <c r="X236">
        <v>1</v>
      </c>
      <c r="Y236">
        <v>1</v>
      </c>
      <c r="Z236">
        <v>1</v>
      </c>
      <c r="AA236">
        <v>1</v>
      </c>
      <c r="AB236">
        <v>1</v>
      </c>
      <c r="AC236">
        <v>1</v>
      </c>
      <c r="AD236">
        <v>1</v>
      </c>
      <c r="AE236">
        <v>1</v>
      </c>
      <c r="AF236">
        <v>1</v>
      </c>
      <c r="AG236">
        <v>1</v>
      </c>
      <c r="AH236">
        <v>1</v>
      </c>
      <c r="AI236">
        <v>1</v>
      </c>
      <c r="AJ236">
        <v>1</v>
      </c>
      <c r="AK236">
        <v>1</v>
      </c>
      <c r="AL236">
        <v>1</v>
      </c>
      <c r="AM236">
        <v>1</v>
      </c>
      <c r="AN236">
        <v>1</v>
      </c>
      <c r="AO236">
        <v>1</v>
      </c>
      <c r="AP236">
        <v>1</v>
      </c>
      <c r="AQ236">
        <v>1</v>
      </c>
      <c r="AR236">
        <v>1</v>
      </c>
      <c r="AS236">
        <v>1</v>
      </c>
      <c r="AT236">
        <v>1</v>
      </c>
      <c r="AU236">
        <v>1</v>
      </c>
      <c r="AV236">
        <v>1</v>
      </c>
      <c r="AW236">
        <v>1</v>
      </c>
    </row>
    <row r="237" spans="1:49" customFormat="1">
      <c r="A237" t="s">
        <v>4</v>
      </c>
      <c r="B237" t="s">
        <v>349</v>
      </c>
      <c r="C237" t="s">
        <v>261</v>
      </c>
      <c r="D237" t="s">
        <v>260</v>
      </c>
      <c r="E237" s="1" t="s">
        <v>345</v>
      </c>
      <c r="F237" t="s">
        <v>256</v>
      </c>
      <c r="G237">
        <v>3.0316793893129784E-2</v>
      </c>
      <c r="H237">
        <v>3.031679389312977E-2</v>
      </c>
      <c r="I237">
        <v>3.031679389312978E-2</v>
      </c>
      <c r="J237">
        <v>3.0316793893129773E-2</v>
      </c>
      <c r="K237">
        <v>3.0316793893129773E-2</v>
      </c>
      <c r="L237">
        <v>3.0316793893129777E-2</v>
      </c>
      <c r="M237">
        <v>3.0316793893129777E-2</v>
      </c>
      <c r="N237">
        <v>3.031679389312978E-2</v>
      </c>
      <c r="O237">
        <v>3.0316793893129777E-2</v>
      </c>
      <c r="P237">
        <v>3.0316793893129773E-2</v>
      </c>
      <c r="Q237">
        <v>3.0316793893129773E-2</v>
      </c>
      <c r="R237">
        <v>3.0316793893129777E-2</v>
      </c>
      <c r="S237">
        <v>3.0316793893129777E-2</v>
      </c>
      <c r="T237">
        <v>3.031679389312977E-2</v>
      </c>
      <c r="U237">
        <v>3.0316793893129777E-2</v>
      </c>
      <c r="V237">
        <v>3.031679389312977E-2</v>
      </c>
      <c r="W237">
        <v>3.0316793893129773E-2</v>
      </c>
      <c r="X237">
        <v>3.0316793893129787E-2</v>
      </c>
      <c r="Y237">
        <v>3.031679389312978E-2</v>
      </c>
      <c r="Z237">
        <v>3.0316793893129773E-2</v>
      </c>
      <c r="AA237">
        <v>3.031679389312977E-2</v>
      </c>
      <c r="AB237">
        <v>3.0316793893129773E-2</v>
      </c>
      <c r="AC237">
        <v>3.0316793893129777E-2</v>
      </c>
      <c r="AD237">
        <v>3.031679389312977E-2</v>
      </c>
      <c r="AE237">
        <v>3.031679389312978E-2</v>
      </c>
      <c r="AF237">
        <v>3.031679389312977E-2</v>
      </c>
      <c r="AG237">
        <v>3.0316793893129773E-2</v>
      </c>
      <c r="AH237">
        <v>3.031679389312978E-2</v>
      </c>
      <c r="AI237">
        <v>3.0316793893129773E-2</v>
      </c>
      <c r="AJ237">
        <v>3.0316793893129773E-2</v>
      </c>
      <c r="AK237">
        <v>3.0316793893129773E-2</v>
      </c>
      <c r="AL237">
        <v>3.0316793893129773E-2</v>
      </c>
      <c r="AM237">
        <v>3.0316793893129777E-2</v>
      </c>
      <c r="AN237">
        <v>3.0316793893129773E-2</v>
      </c>
      <c r="AO237">
        <v>3.0316793893129773E-2</v>
      </c>
      <c r="AP237">
        <v>3.0316793893129777E-2</v>
      </c>
      <c r="AQ237">
        <v>3.0316793893129777E-2</v>
      </c>
      <c r="AR237">
        <v>3.0316793893129773E-2</v>
      </c>
      <c r="AS237">
        <v>3.031679389312978E-2</v>
      </c>
      <c r="AT237">
        <v>3.031679389312978E-2</v>
      </c>
      <c r="AU237">
        <v>3.0316793893129773E-2</v>
      </c>
      <c r="AV237">
        <v>3.0316793893129777E-2</v>
      </c>
      <c r="AW237">
        <v>3.031679389312977E-2</v>
      </c>
    </row>
    <row r="238" spans="1:49" customFormat="1">
      <c r="A238" t="s">
        <v>4</v>
      </c>
      <c r="B238" t="s">
        <v>349</v>
      </c>
      <c r="C238" t="s">
        <v>261</v>
      </c>
      <c r="D238" t="s">
        <v>260</v>
      </c>
      <c r="E238" s="1" t="s">
        <v>345</v>
      </c>
      <c r="F238" t="s">
        <v>318</v>
      </c>
      <c r="G238">
        <v>1</v>
      </c>
      <c r="H238">
        <v>1</v>
      </c>
      <c r="I238">
        <v>1</v>
      </c>
      <c r="J238">
        <v>1</v>
      </c>
      <c r="K238">
        <v>1</v>
      </c>
      <c r="L238">
        <v>1</v>
      </c>
      <c r="M238">
        <v>1</v>
      </c>
      <c r="N238">
        <v>1</v>
      </c>
      <c r="O238">
        <v>1</v>
      </c>
      <c r="P238">
        <v>1</v>
      </c>
      <c r="Q238">
        <v>1</v>
      </c>
      <c r="R238">
        <v>1</v>
      </c>
      <c r="S238">
        <v>1</v>
      </c>
      <c r="T238">
        <v>1</v>
      </c>
      <c r="U238">
        <v>1</v>
      </c>
      <c r="V238">
        <v>1</v>
      </c>
      <c r="W238">
        <v>1</v>
      </c>
      <c r="X238">
        <v>1</v>
      </c>
      <c r="Y238">
        <v>1</v>
      </c>
      <c r="Z238">
        <v>1</v>
      </c>
      <c r="AA238">
        <v>1</v>
      </c>
      <c r="AB238">
        <v>1</v>
      </c>
      <c r="AC238">
        <v>1</v>
      </c>
      <c r="AD238">
        <v>1</v>
      </c>
      <c r="AE238">
        <v>1</v>
      </c>
      <c r="AF238">
        <v>1</v>
      </c>
      <c r="AG238">
        <v>1</v>
      </c>
      <c r="AH238">
        <v>1</v>
      </c>
      <c r="AI238">
        <v>1</v>
      </c>
      <c r="AJ238">
        <v>1</v>
      </c>
      <c r="AK238">
        <v>1</v>
      </c>
      <c r="AL238">
        <v>1</v>
      </c>
      <c r="AM238">
        <v>1</v>
      </c>
      <c r="AN238">
        <v>1</v>
      </c>
      <c r="AO238">
        <v>1</v>
      </c>
      <c r="AP238">
        <v>1</v>
      </c>
      <c r="AQ238">
        <v>1</v>
      </c>
      <c r="AR238">
        <v>1</v>
      </c>
      <c r="AS238">
        <v>1</v>
      </c>
      <c r="AT238">
        <v>1</v>
      </c>
      <c r="AU238">
        <v>1</v>
      </c>
      <c r="AV238">
        <v>1</v>
      </c>
      <c r="AW238">
        <v>1</v>
      </c>
    </row>
  </sheetData>
  <pageMargins left="0.7" right="0.7" top="0.75" bottom="0.75" header="0.3" footer="0.3"/>
  <pageSetup orientation="portrait" horizontalDpi="0" verticalDpi="0"/>
  <legacy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W246"/>
  <sheetViews>
    <sheetView workbookViewId="0">
      <pane xSplit="7" ySplit="1" topLeftCell="H2" activePane="bottomRight" state="frozen"/>
      <selection pane="topRight" activeCell="H1" sqref="H1"/>
      <selection pane="bottomLeft" activeCell="A2" sqref="A2"/>
      <selection pane="bottomRight" activeCell="G244" sqref="G243:AW244"/>
    </sheetView>
  </sheetViews>
  <sheetFormatPr baseColWidth="10" defaultRowHeight="16"/>
  <cols>
    <col min="4" max="4" width="25.1640625" bestFit="1" customWidth="1"/>
    <col min="5" max="5" width="24.6640625" bestFit="1" customWidth="1"/>
  </cols>
  <sheetData>
    <row r="1" spans="1:49" s="1" customFormat="1">
      <c r="A1" s="1" t="s">
        <v>0</v>
      </c>
      <c r="B1" s="1" t="s">
        <v>1</v>
      </c>
      <c r="C1" s="1" t="s">
        <v>2</v>
      </c>
      <c r="D1" s="1" t="s">
        <v>50</v>
      </c>
      <c r="E1" s="1" t="s">
        <v>257</v>
      </c>
      <c r="F1" s="1" t="s">
        <v>3</v>
      </c>
      <c r="G1" s="1">
        <v>1971</v>
      </c>
      <c r="H1" s="1">
        <v>1972</v>
      </c>
      <c r="I1" s="1">
        <v>1973</v>
      </c>
      <c r="J1" s="1">
        <v>1974</v>
      </c>
      <c r="K1" s="1">
        <v>1975</v>
      </c>
      <c r="L1" s="1">
        <v>1976</v>
      </c>
      <c r="M1" s="1">
        <v>1977</v>
      </c>
      <c r="N1" s="1">
        <v>1978</v>
      </c>
      <c r="O1" s="1">
        <v>1979</v>
      </c>
      <c r="P1" s="1">
        <v>1980</v>
      </c>
      <c r="Q1" s="1">
        <v>1981</v>
      </c>
      <c r="R1" s="1">
        <v>1982</v>
      </c>
      <c r="S1" s="1">
        <v>1983</v>
      </c>
      <c r="T1" s="1">
        <v>1984</v>
      </c>
      <c r="U1" s="1">
        <v>1985</v>
      </c>
      <c r="V1" s="1">
        <v>1986</v>
      </c>
      <c r="W1" s="1">
        <v>1987</v>
      </c>
      <c r="X1" s="1">
        <v>1988</v>
      </c>
      <c r="Y1" s="1">
        <v>1989</v>
      </c>
      <c r="Z1" s="1">
        <v>1990</v>
      </c>
      <c r="AA1" s="1">
        <v>1991</v>
      </c>
      <c r="AB1" s="1">
        <v>1992</v>
      </c>
      <c r="AC1" s="1">
        <v>1993</v>
      </c>
      <c r="AD1" s="1">
        <v>1994</v>
      </c>
      <c r="AE1" s="1">
        <v>1995</v>
      </c>
      <c r="AF1" s="1">
        <v>1996</v>
      </c>
      <c r="AG1" s="1">
        <v>1997</v>
      </c>
      <c r="AH1" s="1">
        <v>1998</v>
      </c>
      <c r="AI1" s="1">
        <v>1999</v>
      </c>
      <c r="AJ1" s="1">
        <v>2000</v>
      </c>
      <c r="AK1" s="1">
        <v>2001</v>
      </c>
      <c r="AL1" s="1">
        <v>2002</v>
      </c>
      <c r="AM1" s="1">
        <v>2003</v>
      </c>
      <c r="AN1" s="1">
        <v>2004</v>
      </c>
      <c r="AO1" s="1">
        <v>2005</v>
      </c>
      <c r="AP1" s="1">
        <v>2006</v>
      </c>
      <c r="AQ1" s="1">
        <v>2007</v>
      </c>
      <c r="AR1" s="1">
        <v>2008</v>
      </c>
      <c r="AS1" s="1">
        <v>2009</v>
      </c>
      <c r="AT1" s="1">
        <v>2010</v>
      </c>
      <c r="AU1" s="1">
        <v>2011</v>
      </c>
      <c r="AV1" s="1">
        <v>2012</v>
      </c>
      <c r="AW1" s="1">
        <v>2013</v>
      </c>
    </row>
    <row r="3" spans="1:49">
      <c r="E3" s="1"/>
    </row>
    <row r="4" spans="1:49">
      <c r="A4" t="s">
        <v>308</v>
      </c>
      <c r="E4" s="1"/>
    </row>
    <row r="5" spans="1:49">
      <c r="A5" t="str">
        <f>GH_TFC_Efficiencies!A4</f>
        <v>GH</v>
      </c>
      <c r="B5" t="str">
        <f>GH_TFC_Efficiencies!B4</f>
        <v>Agriculture/forestry</v>
      </c>
      <c r="C5" t="str">
        <f>GH_TFC_Efficiencies!C4</f>
        <v>Electricity</v>
      </c>
      <c r="D5" t="str">
        <f>GH_TFC_Efficiencies!D4</f>
        <v>Electric motors</v>
      </c>
      <c r="E5" t="str">
        <f>GH_TFC_Efficiencies!E4</f>
        <v>MD - Electric motors</v>
      </c>
      <c r="F5" t="s">
        <v>292</v>
      </c>
      <c r="G5">
        <f>GH_TFC_Efficiencies!G2*GH_TFC_Efficiencies!G4</f>
        <v>1.5</v>
      </c>
      <c r="H5">
        <f>GH_TFC_Efficiencies!H2*GH_TFC_Efficiencies!H4</f>
        <v>2.25</v>
      </c>
      <c r="I5">
        <f>GH_TFC_Efficiencies!I2*GH_TFC_Efficiencies!I4</f>
        <v>2.25</v>
      </c>
      <c r="J5">
        <f>GH_TFC_Efficiencies!J2*GH_TFC_Efficiencies!J4</f>
        <v>0</v>
      </c>
      <c r="K5">
        <f>GH_TFC_Efficiencies!K2*GH_TFC_Efficiencies!K4</f>
        <v>0</v>
      </c>
      <c r="L5">
        <f>GH_TFC_Efficiencies!L2*GH_TFC_Efficiencies!L4</f>
        <v>0</v>
      </c>
      <c r="M5">
        <f>GH_TFC_Efficiencies!M2*GH_TFC_Efficiencies!M4</f>
        <v>0</v>
      </c>
      <c r="N5">
        <f>GH_TFC_Efficiencies!N2*GH_TFC_Efficiencies!N4</f>
        <v>0</v>
      </c>
      <c r="O5">
        <f>GH_TFC_Efficiencies!O2*GH_TFC_Efficiencies!O4</f>
        <v>0</v>
      </c>
      <c r="P5">
        <f>GH_TFC_Efficiencies!P2*GH_TFC_Efficiencies!P4</f>
        <v>0</v>
      </c>
      <c r="Q5">
        <f>GH_TFC_Efficiencies!Q2*GH_TFC_Efficiencies!Q4</f>
        <v>0</v>
      </c>
      <c r="R5">
        <f>GH_TFC_Efficiencies!R2*GH_TFC_Efficiencies!R4</f>
        <v>0</v>
      </c>
      <c r="S5">
        <f>GH_TFC_Efficiencies!S2*GH_TFC_Efficiencies!S4</f>
        <v>0</v>
      </c>
      <c r="T5">
        <f>GH_TFC_Efficiencies!T2*GH_TFC_Efficiencies!T4</f>
        <v>0</v>
      </c>
      <c r="U5">
        <f>GH_TFC_Efficiencies!U2*GH_TFC_Efficiencies!U4</f>
        <v>0</v>
      </c>
      <c r="V5">
        <f>GH_TFC_Efficiencies!V2*GH_TFC_Efficiencies!V4</f>
        <v>0</v>
      </c>
      <c r="W5">
        <f>GH_TFC_Efficiencies!W2*GH_TFC_Efficiencies!W4</f>
        <v>0</v>
      </c>
      <c r="X5">
        <f>GH_TFC_Efficiencies!X2*GH_TFC_Efficiencies!X4</f>
        <v>0</v>
      </c>
      <c r="Y5">
        <f>GH_TFC_Efficiencies!Y2*GH_TFC_Efficiencies!Y4</f>
        <v>0</v>
      </c>
      <c r="Z5">
        <f>GH_TFC_Efficiencies!Z2*GH_TFC_Efficiencies!Z4</f>
        <v>0</v>
      </c>
      <c r="AA5">
        <f>GH_TFC_Efficiencies!AA2*GH_TFC_Efficiencies!AA4</f>
        <v>0</v>
      </c>
      <c r="AB5">
        <f>GH_TFC_Efficiencies!AB2*GH_TFC_Efficiencies!AB4</f>
        <v>0</v>
      </c>
      <c r="AC5">
        <f>GH_TFC_Efficiencies!AC2*GH_TFC_Efficiencies!AC4</f>
        <v>0</v>
      </c>
      <c r="AD5">
        <f>GH_TFC_Efficiencies!AD2*GH_TFC_Efficiencies!AD4</f>
        <v>0</v>
      </c>
      <c r="AE5">
        <f>GH_TFC_Efficiencies!AE2*GH_TFC_Efficiencies!AE4</f>
        <v>0</v>
      </c>
      <c r="AF5">
        <f>GH_TFC_Efficiencies!AF2*GH_TFC_Efficiencies!AF4</f>
        <v>0</v>
      </c>
      <c r="AG5">
        <f>GH_TFC_Efficiencies!AG2*GH_TFC_Efficiencies!AG4</f>
        <v>0</v>
      </c>
      <c r="AH5">
        <f>GH_TFC_Efficiencies!AH2*GH_TFC_Efficiencies!AH4</f>
        <v>0</v>
      </c>
      <c r="AI5">
        <f>GH_TFC_Efficiencies!AI2*GH_TFC_Efficiencies!AI4</f>
        <v>0</v>
      </c>
      <c r="AJ5">
        <f>GH_TFC_Efficiencies!AJ2*GH_TFC_Efficiencies!AJ4</f>
        <v>0</v>
      </c>
      <c r="AK5">
        <f>GH_TFC_Efficiencies!AK2*GH_TFC_Efficiencies!AK4</f>
        <v>0</v>
      </c>
      <c r="AL5">
        <f>GH_TFC_Efficiencies!AL2*GH_TFC_Efficiencies!AL4</f>
        <v>0</v>
      </c>
      <c r="AM5">
        <f>GH_TFC_Efficiencies!AM2*GH_TFC_Efficiencies!AM4</f>
        <v>0</v>
      </c>
      <c r="AN5">
        <f>GH_TFC_Efficiencies!AN2*GH_TFC_Efficiencies!AN4</f>
        <v>0</v>
      </c>
      <c r="AO5">
        <f>GH_TFC_Efficiencies!AO2*GH_TFC_Efficiencies!AO4</f>
        <v>0</v>
      </c>
      <c r="AP5">
        <f>GH_TFC_Efficiencies!AP2*GH_TFC_Efficiencies!AP4</f>
        <v>0</v>
      </c>
      <c r="AQ5">
        <f>GH_TFC_Efficiencies!AQ2*GH_TFC_Efficiencies!AQ4</f>
        <v>0</v>
      </c>
      <c r="AR5">
        <f>GH_TFC_Efficiencies!AR2*GH_TFC_Efficiencies!AR4</f>
        <v>0</v>
      </c>
      <c r="AS5">
        <f>GH_TFC_Efficiencies!AS2*GH_TFC_Efficiencies!AS4</f>
        <v>0</v>
      </c>
      <c r="AT5">
        <f>GH_TFC_Efficiencies!AT2*GH_TFC_Efficiencies!AT4</f>
        <v>0</v>
      </c>
      <c r="AU5">
        <f>GH_TFC_Efficiencies!AU2*GH_TFC_Efficiencies!AU4</f>
        <v>0</v>
      </c>
      <c r="AV5">
        <f>GH_TFC_Efficiencies!AV2*GH_TFC_Efficiencies!AV4</f>
        <v>0</v>
      </c>
      <c r="AW5">
        <f>GH_TFC_Efficiencies!AW2*GH_TFC_Efficiencies!AW4</f>
        <v>0</v>
      </c>
    </row>
    <row r="6" spans="1:49">
      <c r="A6" t="str">
        <f>GH_TFC_Efficiencies!A7</f>
        <v>GH</v>
      </c>
      <c r="B6" t="str">
        <f>GH_TFC_Efficiencies!B7</f>
        <v>Agriculture/forestry</v>
      </c>
      <c r="C6" t="str">
        <f>GH_TFC_Efficiencies!C7</f>
        <v>Electricity</v>
      </c>
      <c r="D6" t="str">
        <f>GH_TFC_Efficiencies!D7</f>
        <v>Electric heaters - MTH.100.C</v>
      </c>
      <c r="E6" t="str">
        <f>GH_TFC_Efficiencies!E7</f>
        <v>MTH.100.C - Electric heaters</v>
      </c>
      <c r="F6" t="s">
        <v>292</v>
      </c>
      <c r="G6">
        <f>GH_TFC_Efficiencies!G2*GH_TFC_Efficiencies!G7</f>
        <v>0.2</v>
      </c>
      <c r="H6">
        <f>GH_TFC_Efficiencies!H2*GH_TFC_Efficiencies!H7</f>
        <v>0.30000000000000004</v>
      </c>
      <c r="I6">
        <f>GH_TFC_Efficiencies!I2*GH_TFC_Efficiencies!I7</f>
        <v>0.30000000000000004</v>
      </c>
      <c r="J6">
        <f>GH_TFC_Efficiencies!J2*GH_TFC_Efficiencies!J7</f>
        <v>0</v>
      </c>
      <c r="K6">
        <f>GH_TFC_Efficiencies!K2*GH_TFC_Efficiencies!K7</f>
        <v>0</v>
      </c>
      <c r="L6">
        <f>GH_TFC_Efficiencies!L2*GH_TFC_Efficiencies!L7</f>
        <v>0</v>
      </c>
      <c r="M6">
        <f>GH_TFC_Efficiencies!M2*GH_TFC_Efficiencies!M7</f>
        <v>0</v>
      </c>
      <c r="N6">
        <f>GH_TFC_Efficiencies!N2*GH_TFC_Efficiencies!N7</f>
        <v>0</v>
      </c>
      <c r="O6">
        <f>GH_TFC_Efficiencies!O2*GH_TFC_Efficiencies!O7</f>
        <v>0</v>
      </c>
      <c r="P6">
        <f>GH_TFC_Efficiencies!P2*GH_TFC_Efficiencies!P7</f>
        <v>0</v>
      </c>
      <c r="Q6">
        <f>GH_TFC_Efficiencies!Q2*GH_TFC_Efficiencies!Q7</f>
        <v>0</v>
      </c>
      <c r="R6">
        <f>GH_TFC_Efficiencies!R2*GH_TFC_Efficiencies!R7</f>
        <v>0</v>
      </c>
      <c r="S6">
        <f>GH_TFC_Efficiencies!S2*GH_TFC_Efficiencies!S7</f>
        <v>0</v>
      </c>
      <c r="T6">
        <f>GH_TFC_Efficiencies!T2*GH_TFC_Efficiencies!T7</f>
        <v>0</v>
      </c>
      <c r="U6">
        <f>GH_TFC_Efficiencies!U2*GH_TFC_Efficiencies!U7</f>
        <v>0</v>
      </c>
      <c r="V6">
        <f>GH_TFC_Efficiencies!V2*GH_TFC_Efficiencies!V7</f>
        <v>0</v>
      </c>
      <c r="W6">
        <f>GH_TFC_Efficiencies!W2*GH_TFC_Efficiencies!W7</f>
        <v>0</v>
      </c>
      <c r="X6">
        <f>GH_TFC_Efficiencies!X2*GH_TFC_Efficiencies!X7</f>
        <v>0</v>
      </c>
      <c r="Y6">
        <f>GH_TFC_Efficiencies!Y2*GH_TFC_Efficiencies!Y7</f>
        <v>0</v>
      </c>
      <c r="Z6">
        <f>GH_TFC_Efficiencies!Z2*GH_TFC_Efficiencies!Z7</f>
        <v>0</v>
      </c>
      <c r="AA6">
        <f>GH_TFC_Efficiencies!AA2*GH_TFC_Efficiencies!AA7</f>
        <v>0</v>
      </c>
      <c r="AB6">
        <f>GH_TFC_Efficiencies!AB2*GH_TFC_Efficiencies!AB7</f>
        <v>0</v>
      </c>
      <c r="AC6">
        <f>GH_TFC_Efficiencies!AC2*GH_TFC_Efficiencies!AC7</f>
        <v>0</v>
      </c>
      <c r="AD6">
        <f>GH_TFC_Efficiencies!AD2*GH_TFC_Efficiencies!AD7</f>
        <v>0</v>
      </c>
      <c r="AE6">
        <f>GH_TFC_Efficiencies!AE2*GH_TFC_Efficiencies!AE7</f>
        <v>0</v>
      </c>
      <c r="AF6">
        <f>GH_TFC_Efficiencies!AF2*GH_TFC_Efficiencies!AF7</f>
        <v>0</v>
      </c>
      <c r="AG6">
        <f>GH_TFC_Efficiencies!AG2*GH_TFC_Efficiencies!AG7</f>
        <v>0</v>
      </c>
      <c r="AH6">
        <f>GH_TFC_Efficiencies!AH2*GH_TFC_Efficiencies!AH7</f>
        <v>0</v>
      </c>
      <c r="AI6">
        <f>GH_TFC_Efficiencies!AI2*GH_TFC_Efficiencies!AI7</f>
        <v>0</v>
      </c>
      <c r="AJ6">
        <f>GH_TFC_Efficiencies!AJ2*GH_TFC_Efficiencies!AJ7</f>
        <v>0</v>
      </c>
      <c r="AK6">
        <f>GH_TFC_Efficiencies!AK2*GH_TFC_Efficiencies!AK7</f>
        <v>0</v>
      </c>
      <c r="AL6">
        <f>GH_TFC_Efficiencies!AL2*GH_TFC_Efficiencies!AL7</f>
        <v>0</v>
      </c>
      <c r="AM6">
        <f>GH_TFC_Efficiencies!AM2*GH_TFC_Efficiencies!AM7</f>
        <v>0</v>
      </c>
      <c r="AN6">
        <f>GH_TFC_Efficiencies!AN2*GH_TFC_Efficiencies!AN7</f>
        <v>0</v>
      </c>
      <c r="AO6">
        <f>GH_TFC_Efficiencies!AO2*GH_TFC_Efficiencies!AO7</f>
        <v>0</v>
      </c>
      <c r="AP6">
        <f>GH_TFC_Efficiencies!AP2*GH_TFC_Efficiencies!AP7</f>
        <v>0</v>
      </c>
      <c r="AQ6">
        <f>GH_TFC_Efficiencies!AQ2*GH_TFC_Efficiencies!AQ7</f>
        <v>0</v>
      </c>
      <c r="AR6">
        <f>GH_TFC_Efficiencies!AR2*GH_TFC_Efficiencies!AR7</f>
        <v>0</v>
      </c>
      <c r="AS6">
        <f>GH_TFC_Efficiencies!AS2*GH_TFC_Efficiencies!AS7</f>
        <v>0</v>
      </c>
      <c r="AT6">
        <f>GH_TFC_Efficiencies!AT2*GH_TFC_Efficiencies!AT7</f>
        <v>0</v>
      </c>
      <c r="AU6">
        <f>GH_TFC_Efficiencies!AU2*GH_TFC_Efficiencies!AU7</f>
        <v>0</v>
      </c>
      <c r="AV6">
        <f>GH_TFC_Efficiencies!AV2*GH_TFC_Efficiencies!AV7</f>
        <v>0</v>
      </c>
      <c r="AW6">
        <f>GH_TFC_Efficiencies!AW2*GH_TFC_Efficiencies!AW7</f>
        <v>0</v>
      </c>
    </row>
    <row r="7" spans="1:49">
      <c r="A7" t="str">
        <f>GH_TFC_Efficiencies!A10</f>
        <v>GH</v>
      </c>
      <c r="B7" t="str">
        <f>GH_TFC_Efficiencies!B10</f>
        <v>Agriculture/forestry</v>
      </c>
      <c r="C7" t="str">
        <f>GH_TFC_Efficiencies!C10</f>
        <v>Electricity</v>
      </c>
      <c r="D7" t="str">
        <f>GH_TFC_Efficiencies!D10</f>
        <v>Electric lights</v>
      </c>
      <c r="E7" t="str">
        <f>GH_TFC_Efficiencies!E10</f>
        <v>Light - Electric lights</v>
      </c>
      <c r="F7" t="s">
        <v>292</v>
      </c>
      <c r="G7">
        <f>GH_TFC_Efficiencies!G2*GH_TFC_Efficiencies!G10</f>
        <v>0.3</v>
      </c>
      <c r="H7">
        <f>GH_TFC_Efficiencies!H2*GH_TFC_Efficiencies!H10</f>
        <v>0.44999999999999996</v>
      </c>
      <c r="I7">
        <f>GH_TFC_Efficiencies!I2*GH_TFC_Efficiencies!I10</f>
        <v>0.44999999999999996</v>
      </c>
      <c r="J7">
        <f>GH_TFC_Efficiencies!J2*GH_TFC_Efficiencies!J10</f>
        <v>0</v>
      </c>
      <c r="K7">
        <f>GH_TFC_Efficiencies!K2*GH_TFC_Efficiencies!K10</f>
        <v>0</v>
      </c>
      <c r="L7">
        <f>GH_TFC_Efficiencies!L2*GH_TFC_Efficiencies!L10</f>
        <v>0</v>
      </c>
      <c r="M7">
        <f>GH_TFC_Efficiencies!M2*GH_TFC_Efficiencies!M10</f>
        <v>0</v>
      </c>
      <c r="N7">
        <f>GH_TFC_Efficiencies!N2*GH_TFC_Efficiencies!N10</f>
        <v>0</v>
      </c>
      <c r="O7">
        <f>GH_TFC_Efficiencies!O2*GH_TFC_Efficiencies!O10</f>
        <v>0</v>
      </c>
      <c r="P7">
        <f>GH_TFC_Efficiencies!P2*GH_TFC_Efficiencies!P10</f>
        <v>0</v>
      </c>
      <c r="Q7">
        <f>GH_TFC_Efficiencies!Q2*GH_TFC_Efficiencies!Q10</f>
        <v>0</v>
      </c>
      <c r="R7">
        <f>GH_TFC_Efficiencies!R2*GH_TFC_Efficiencies!R10</f>
        <v>0</v>
      </c>
      <c r="S7">
        <f>GH_TFC_Efficiencies!S2*GH_TFC_Efficiencies!S10</f>
        <v>0</v>
      </c>
      <c r="T7">
        <f>GH_TFC_Efficiencies!T2*GH_TFC_Efficiencies!T10</f>
        <v>0</v>
      </c>
      <c r="U7">
        <f>GH_TFC_Efficiencies!U2*GH_TFC_Efficiencies!U10</f>
        <v>0</v>
      </c>
      <c r="V7">
        <f>GH_TFC_Efficiencies!V2*GH_TFC_Efficiencies!V10</f>
        <v>0</v>
      </c>
      <c r="W7">
        <f>GH_TFC_Efficiencies!W2*GH_TFC_Efficiencies!W10</f>
        <v>0</v>
      </c>
      <c r="X7">
        <f>GH_TFC_Efficiencies!X2*GH_TFC_Efficiencies!X10</f>
        <v>0</v>
      </c>
      <c r="Y7">
        <f>GH_TFC_Efficiencies!Y2*GH_TFC_Efficiencies!Y10</f>
        <v>0</v>
      </c>
      <c r="Z7">
        <f>GH_TFC_Efficiencies!Z2*GH_TFC_Efficiencies!Z10</f>
        <v>0</v>
      </c>
      <c r="AA7">
        <f>GH_TFC_Efficiencies!AA2*GH_TFC_Efficiencies!AA10</f>
        <v>0</v>
      </c>
      <c r="AB7">
        <f>GH_TFC_Efficiencies!AB2*GH_TFC_Efficiencies!AB10</f>
        <v>0</v>
      </c>
      <c r="AC7">
        <f>GH_TFC_Efficiencies!AC2*GH_TFC_Efficiencies!AC10</f>
        <v>0</v>
      </c>
      <c r="AD7">
        <f>GH_TFC_Efficiencies!AD2*GH_TFC_Efficiencies!AD10</f>
        <v>0</v>
      </c>
      <c r="AE7">
        <f>GH_TFC_Efficiencies!AE2*GH_TFC_Efficiencies!AE10</f>
        <v>0</v>
      </c>
      <c r="AF7">
        <f>GH_TFC_Efficiencies!AF2*GH_TFC_Efficiencies!AF10</f>
        <v>0</v>
      </c>
      <c r="AG7">
        <f>GH_TFC_Efficiencies!AG2*GH_TFC_Efficiencies!AG10</f>
        <v>0</v>
      </c>
      <c r="AH7">
        <f>GH_TFC_Efficiencies!AH2*GH_TFC_Efficiencies!AH10</f>
        <v>0</v>
      </c>
      <c r="AI7">
        <f>GH_TFC_Efficiencies!AI2*GH_TFC_Efficiencies!AI10</f>
        <v>0</v>
      </c>
      <c r="AJ7">
        <f>GH_TFC_Efficiencies!AJ2*GH_TFC_Efficiencies!AJ10</f>
        <v>0</v>
      </c>
      <c r="AK7">
        <f>GH_TFC_Efficiencies!AK2*GH_TFC_Efficiencies!AK10</f>
        <v>0</v>
      </c>
      <c r="AL7">
        <f>GH_TFC_Efficiencies!AL2*GH_TFC_Efficiencies!AL10</f>
        <v>0</v>
      </c>
      <c r="AM7">
        <f>GH_TFC_Efficiencies!AM2*GH_TFC_Efficiencies!AM10</f>
        <v>0</v>
      </c>
      <c r="AN7">
        <f>GH_TFC_Efficiencies!AN2*GH_TFC_Efficiencies!AN10</f>
        <v>0</v>
      </c>
      <c r="AO7">
        <f>GH_TFC_Efficiencies!AO2*GH_TFC_Efficiencies!AO10</f>
        <v>0</v>
      </c>
      <c r="AP7">
        <f>GH_TFC_Efficiencies!AP2*GH_TFC_Efficiencies!AP10</f>
        <v>0</v>
      </c>
      <c r="AQ7">
        <f>GH_TFC_Efficiencies!AQ2*GH_TFC_Efficiencies!AQ10</f>
        <v>0</v>
      </c>
      <c r="AR7">
        <f>GH_TFC_Efficiencies!AR2*GH_TFC_Efficiencies!AR10</f>
        <v>0</v>
      </c>
      <c r="AS7">
        <f>GH_TFC_Efficiencies!AS2*GH_TFC_Efficiencies!AS10</f>
        <v>0</v>
      </c>
      <c r="AT7">
        <f>GH_TFC_Efficiencies!AT2*GH_TFC_Efficiencies!AT10</f>
        <v>0</v>
      </c>
      <c r="AU7">
        <f>GH_TFC_Efficiencies!AU2*GH_TFC_Efficiencies!AU10</f>
        <v>0</v>
      </c>
      <c r="AV7">
        <f>GH_TFC_Efficiencies!AV2*GH_TFC_Efficiencies!AV10</f>
        <v>0</v>
      </c>
      <c r="AW7">
        <f>GH_TFC_Efficiencies!AW2*GH_TFC_Efficiencies!AW10</f>
        <v>0</v>
      </c>
    </row>
    <row r="8" spans="1:49">
      <c r="A8" t="str">
        <f>GH_TFC_Efficiencies!A15</f>
        <v>GH</v>
      </c>
      <c r="B8" t="str">
        <f>GH_TFC_Efficiencies!B15</f>
        <v>Agriculture/forestry</v>
      </c>
      <c r="C8" t="str">
        <f>GH_TFC_Efficiencies!C15</f>
        <v>Gas/diesel oil excl. biofuels</v>
      </c>
      <c r="D8" t="str">
        <f>GH_TFC_Efficiencies!D15</f>
        <v>Tractors</v>
      </c>
      <c r="E8" t="str">
        <f>GH_TFC_Efficiencies!E15</f>
        <v>MD - Tractors</v>
      </c>
      <c r="F8" t="s">
        <v>292</v>
      </c>
      <c r="G8">
        <f>GH_TFC_Efficiencies!G13*GH_TFC_Efficiencies!G15</f>
        <v>30</v>
      </c>
      <c r="H8">
        <f>GH_TFC_Efficiencies!H13*GH_TFC_Efficiencies!H15</f>
        <v>32</v>
      </c>
      <c r="I8">
        <f>GH_TFC_Efficiencies!I13*GH_TFC_Efficiencies!I15</f>
        <v>31</v>
      </c>
      <c r="J8">
        <f>GH_TFC_Efficiencies!J13*GH_TFC_Efficiencies!J15</f>
        <v>30</v>
      </c>
      <c r="K8">
        <f>GH_TFC_Efficiencies!K13*GH_TFC_Efficiencies!K15</f>
        <v>32</v>
      </c>
      <c r="L8">
        <f>GH_TFC_Efficiencies!L13*GH_TFC_Efficiencies!L15</f>
        <v>33</v>
      </c>
      <c r="M8">
        <f>GH_TFC_Efficiencies!M13*GH_TFC_Efficiencies!M15</f>
        <v>36</v>
      </c>
      <c r="N8">
        <f>GH_TFC_Efficiencies!N13*GH_TFC_Efficiencies!N15</f>
        <v>36</v>
      </c>
      <c r="O8">
        <f>GH_TFC_Efficiencies!O13*GH_TFC_Efficiencies!O15</f>
        <v>31</v>
      </c>
      <c r="P8">
        <f>GH_TFC_Efficiencies!P13*GH_TFC_Efficiencies!P15</f>
        <v>33</v>
      </c>
      <c r="Q8">
        <f>GH_TFC_Efficiencies!Q13*GH_TFC_Efficiencies!Q15</f>
        <v>42</v>
      </c>
      <c r="R8">
        <f>GH_TFC_Efficiencies!R13*GH_TFC_Efficiencies!R15</f>
        <v>38</v>
      </c>
      <c r="S8">
        <f>GH_TFC_Efficiencies!S13*GH_TFC_Efficiencies!S15</f>
        <v>26</v>
      </c>
      <c r="T8">
        <f>GH_TFC_Efficiencies!T13*GH_TFC_Efficiencies!T15</f>
        <v>29</v>
      </c>
      <c r="U8">
        <f>GH_TFC_Efficiencies!U13*GH_TFC_Efficiencies!U15</f>
        <v>37</v>
      </c>
      <c r="V8">
        <f>GH_TFC_Efficiencies!V13*GH_TFC_Efficiencies!V15</f>
        <v>39</v>
      </c>
      <c r="W8">
        <f>GH_TFC_Efficiencies!W13*GH_TFC_Efficiencies!W15</f>
        <v>40</v>
      </c>
      <c r="X8">
        <f>GH_TFC_Efficiencies!X13*GH_TFC_Efficiencies!X15</f>
        <v>40</v>
      </c>
      <c r="Y8">
        <f>GH_TFC_Efficiencies!Y13*GH_TFC_Efficiencies!Y15</f>
        <v>41</v>
      </c>
      <c r="Z8">
        <f>GH_TFC_Efficiencies!Z13*GH_TFC_Efficiencies!Z15</f>
        <v>40</v>
      </c>
      <c r="AA8">
        <f>GH_TFC_Efficiencies!AA13*GH_TFC_Efficiencies!AA15</f>
        <v>38</v>
      </c>
      <c r="AB8">
        <f>GH_TFC_Efficiencies!AB13*GH_TFC_Efficiencies!AB15</f>
        <v>47</v>
      </c>
      <c r="AC8">
        <f>GH_TFC_Efficiencies!AC13*GH_TFC_Efficiencies!AC15</f>
        <v>48</v>
      </c>
      <c r="AD8">
        <f>GH_TFC_Efficiencies!AD13*GH_TFC_Efficiencies!AD15</f>
        <v>56</v>
      </c>
      <c r="AE8">
        <f>GH_TFC_Efficiencies!AE13*GH_TFC_Efficiencies!AE15</f>
        <v>63</v>
      </c>
      <c r="AF8">
        <f>GH_TFC_Efficiencies!AF13*GH_TFC_Efficiencies!AF15</f>
        <v>69</v>
      </c>
      <c r="AG8">
        <f>GH_TFC_Efficiencies!AG13*GH_TFC_Efficiencies!AG15</f>
        <v>71</v>
      </c>
      <c r="AH8">
        <f>GH_TFC_Efficiencies!AH13*GH_TFC_Efficiencies!AH15</f>
        <v>92</v>
      </c>
      <c r="AI8">
        <f>GH_TFC_Efficiencies!AI13*GH_TFC_Efficiencies!AI15</f>
        <v>105</v>
      </c>
      <c r="AJ8">
        <f>GH_TFC_Efficiencies!AJ13*GH_TFC_Efficiencies!AJ15</f>
        <v>141</v>
      </c>
      <c r="AK8">
        <f>GH_TFC_Efficiencies!AK13*GH_TFC_Efficiencies!AK15</f>
        <v>138</v>
      </c>
      <c r="AL8">
        <f>GH_TFC_Efficiencies!AL13*GH_TFC_Efficiencies!AL15</f>
        <v>28</v>
      </c>
      <c r="AM8">
        <f>GH_TFC_Efficiencies!AM13*GH_TFC_Efficiencies!AM15</f>
        <v>28</v>
      </c>
      <c r="AN8">
        <f>GH_TFC_Efficiencies!AN13*GH_TFC_Efficiencies!AN15</f>
        <v>31</v>
      </c>
      <c r="AO8">
        <f>GH_TFC_Efficiencies!AO13*GH_TFC_Efficiencies!AO15</f>
        <v>32</v>
      </c>
      <c r="AP8">
        <f>GH_TFC_Efficiencies!AP13*GH_TFC_Efficiencies!AP15</f>
        <v>34</v>
      </c>
      <c r="AQ8">
        <f>GH_TFC_Efficiencies!AQ13*GH_TFC_Efficiencies!AQ15</f>
        <v>35</v>
      </c>
      <c r="AR8">
        <f>GH_TFC_Efficiencies!AR13*GH_TFC_Efficiencies!AR15</f>
        <v>33</v>
      </c>
      <c r="AS8">
        <f>GH_TFC_Efficiencies!AS13*GH_TFC_Efficiencies!AS15</f>
        <v>47</v>
      </c>
      <c r="AT8">
        <f>GH_TFC_Efficiencies!AT13*GH_TFC_Efficiencies!AT15</f>
        <v>47</v>
      </c>
      <c r="AU8">
        <f>GH_TFC_Efficiencies!AU13*GH_TFC_Efficiencies!AU15</f>
        <v>53</v>
      </c>
      <c r="AV8">
        <f>GH_TFC_Efficiencies!AV13*GH_TFC_Efficiencies!AV15</f>
        <v>61</v>
      </c>
      <c r="AW8">
        <f>GH_TFC_Efficiencies!AW13*GH_TFC_Efficiencies!AW15</f>
        <v>63</v>
      </c>
    </row>
    <row r="9" spans="1:49">
      <c r="A9" t="str">
        <f>GH_TFC_Efficiencies!A20</f>
        <v>GH</v>
      </c>
      <c r="B9" t="str">
        <f>GH_TFC_Efficiencies!B20</f>
        <v>Agriculture/forestry</v>
      </c>
      <c r="C9" t="str">
        <f>GH_TFC_Efficiencies!C20</f>
        <v>Primary solid biofuels</v>
      </c>
      <c r="D9" t="str">
        <f>GH_TFC_Efficiencies!D20</f>
        <v>Wood stoves</v>
      </c>
      <c r="E9" t="str">
        <f>GH_TFC_Efficiencies!E20</f>
        <v>MTH.100.C - Wood stoves</v>
      </c>
      <c r="F9" t="s">
        <v>292</v>
      </c>
      <c r="G9">
        <f>GH_TFC_Efficiencies!G20*GH_TFC_Efficiencies!G18</f>
        <v>0</v>
      </c>
      <c r="H9">
        <f>GH_TFC_Efficiencies!H20*GH_TFC_Efficiencies!H18</f>
        <v>0</v>
      </c>
      <c r="I9">
        <f>GH_TFC_Efficiencies!I20*GH_TFC_Efficiencies!I18</f>
        <v>0</v>
      </c>
      <c r="J9">
        <f>GH_TFC_Efficiencies!J20*GH_TFC_Efficiencies!J18</f>
        <v>0</v>
      </c>
      <c r="K9">
        <f>GH_TFC_Efficiencies!K20*GH_TFC_Efficiencies!K18</f>
        <v>0</v>
      </c>
      <c r="L9">
        <f>GH_TFC_Efficiencies!L20*GH_TFC_Efficiencies!L18</f>
        <v>0</v>
      </c>
      <c r="M9">
        <f>GH_TFC_Efficiencies!M20*GH_TFC_Efficiencies!M18</f>
        <v>0</v>
      </c>
      <c r="N9">
        <f>GH_TFC_Efficiencies!N20*GH_TFC_Efficiencies!N18</f>
        <v>0</v>
      </c>
      <c r="O9">
        <f>GH_TFC_Efficiencies!O20*GH_TFC_Efficiencies!O18</f>
        <v>0</v>
      </c>
      <c r="P9">
        <f>GH_TFC_Efficiencies!P20*GH_TFC_Efficiencies!P18</f>
        <v>0</v>
      </c>
      <c r="Q9">
        <f>GH_TFC_Efficiencies!Q20*GH_TFC_Efficiencies!Q18</f>
        <v>0</v>
      </c>
      <c r="R9">
        <f>GH_TFC_Efficiencies!R20*GH_TFC_Efficiencies!R18</f>
        <v>0</v>
      </c>
      <c r="S9">
        <f>GH_TFC_Efficiencies!S20*GH_TFC_Efficiencies!S18</f>
        <v>0</v>
      </c>
      <c r="T9">
        <f>GH_TFC_Efficiencies!T20*GH_TFC_Efficiencies!T18</f>
        <v>0</v>
      </c>
      <c r="U9">
        <f>GH_TFC_Efficiencies!U20*GH_TFC_Efficiencies!U18</f>
        <v>0</v>
      </c>
      <c r="V9">
        <f>GH_TFC_Efficiencies!V20*GH_TFC_Efficiencies!V18</f>
        <v>0</v>
      </c>
      <c r="W9">
        <f>GH_TFC_Efficiencies!W20*GH_TFC_Efficiencies!W18</f>
        <v>0</v>
      </c>
      <c r="X9">
        <f>GH_TFC_Efficiencies!X20*GH_TFC_Efficiencies!X18</f>
        <v>0</v>
      </c>
      <c r="Y9">
        <f>GH_TFC_Efficiencies!Y20*GH_TFC_Efficiencies!Y18</f>
        <v>0</v>
      </c>
      <c r="Z9">
        <f>GH_TFC_Efficiencies!Z20*GH_TFC_Efficiencies!Z18</f>
        <v>0</v>
      </c>
      <c r="AA9">
        <f>GH_TFC_Efficiencies!AA20*GH_TFC_Efficiencies!AA18</f>
        <v>0</v>
      </c>
      <c r="AB9">
        <f>GH_TFC_Efficiencies!AB20*GH_TFC_Efficiencies!AB18</f>
        <v>0</v>
      </c>
      <c r="AC9">
        <f>GH_TFC_Efficiencies!AC20*GH_TFC_Efficiencies!AC18</f>
        <v>0</v>
      </c>
      <c r="AD9">
        <f>GH_TFC_Efficiencies!AD20*GH_TFC_Efficiencies!AD18</f>
        <v>0</v>
      </c>
      <c r="AE9">
        <f>GH_TFC_Efficiencies!AE20*GH_TFC_Efficiencies!AE18</f>
        <v>0</v>
      </c>
      <c r="AF9">
        <f>GH_TFC_Efficiencies!AF20*GH_TFC_Efficiencies!AF18</f>
        <v>0</v>
      </c>
      <c r="AG9">
        <f>GH_TFC_Efficiencies!AG20*GH_TFC_Efficiencies!AG18</f>
        <v>0</v>
      </c>
      <c r="AH9">
        <f>GH_TFC_Efficiencies!AH20*GH_TFC_Efficiencies!AH18</f>
        <v>0</v>
      </c>
      <c r="AI9">
        <f>GH_TFC_Efficiencies!AI20*GH_TFC_Efficiencies!AI18</f>
        <v>0</v>
      </c>
      <c r="AJ9">
        <f>GH_TFC_Efficiencies!AJ20*GH_TFC_Efficiencies!AJ18</f>
        <v>3</v>
      </c>
      <c r="AK9">
        <f>GH_TFC_Efficiencies!AK20*GH_TFC_Efficiencies!AK18</f>
        <v>3</v>
      </c>
      <c r="AL9">
        <f>GH_TFC_Efficiencies!AL20*GH_TFC_Efficiencies!AL18</f>
        <v>2</v>
      </c>
      <c r="AM9">
        <f>GH_TFC_Efficiencies!AM20*GH_TFC_Efficiencies!AM18</f>
        <v>2</v>
      </c>
      <c r="AN9">
        <f>GH_TFC_Efficiencies!AN20*GH_TFC_Efficiencies!AN18</f>
        <v>2</v>
      </c>
      <c r="AO9">
        <f>GH_TFC_Efficiencies!AO20*GH_TFC_Efficiencies!AO18</f>
        <v>2</v>
      </c>
      <c r="AP9">
        <f>GH_TFC_Efficiencies!AP20*GH_TFC_Efficiencies!AP18</f>
        <v>2</v>
      </c>
      <c r="AQ9">
        <f>GH_TFC_Efficiencies!AQ20*GH_TFC_Efficiencies!AQ18</f>
        <v>2</v>
      </c>
      <c r="AR9">
        <f>GH_TFC_Efficiencies!AR20*GH_TFC_Efficiencies!AR18</f>
        <v>2</v>
      </c>
      <c r="AS9">
        <f>GH_TFC_Efficiencies!AS20*GH_TFC_Efficiencies!AS18</f>
        <v>2</v>
      </c>
      <c r="AT9">
        <f>GH_TFC_Efficiencies!AT20*GH_TFC_Efficiencies!AT18</f>
        <v>2</v>
      </c>
      <c r="AU9">
        <f>GH_TFC_Efficiencies!AU20*GH_TFC_Efficiencies!AU18</f>
        <v>2</v>
      </c>
      <c r="AV9">
        <f>GH_TFC_Efficiencies!AV20*GH_TFC_Efficiencies!AV18</f>
        <v>2</v>
      </c>
      <c r="AW9">
        <f>GH_TFC_Efficiencies!AW20*GH_TFC_Efficiencies!AW18</f>
        <v>2</v>
      </c>
    </row>
    <row r="10" spans="1:49">
      <c r="A10" t="str">
        <f>GH_TFC_Efficiencies!A25</f>
        <v>GH</v>
      </c>
      <c r="B10" t="str">
        <f>GH_TFC_Efficiencies!B25</f>
        <v>Fishing</v>
      </c>
      <c r="C10" t="str">
        <f>GH_TFC_Efficiencies!C25</f>
        <v>Motor gasoline excl. biofuels</v>
      </c>
      <c r="D10" t="str">
        <f>GH_TFC_Efficiencies!D25</f>
        <v>Boat engines</v>
      </c>
      <c r="E10" t="str">
        <f>GH_TFC_Efficiencies!E25</f>
        <v>MD - Boat engines</v>
      </c>
      <c r="F10" t="s">
        <v>292</v>
      </c>
      <c r="G10">
        <f>GH_TFC_Efficiencies!G25*GH_TFC_Efficiencies!G23</f>
        <v>0</v>
      </c>
      <c r="H10">
        <f>GH_TFC_Efficiencies!H25*GH_TFC_Efficiencies!H23</f>
        <v>0</v>
      </c>
      <c r="I10">
        <f>GH_TFC_Efficiencies!I25*GH_TFC_Efficiencies!I23</f>
        <v>0</v>
      </c>
      <c r="J10">
        <f>GH_TFC_Efficiencies!J25*GH_TFC_Efficiencies!J23</f>
        <v>0</v>
      </c>
      <c r="K10">
        <f>GH_TFC_Efficiencies!K25*GH_TFC_Efficiencies!K23</f>
        <v>0</v>
      </c>
      <c r="L10">
        <f>GH_TFC_Efficiencies!L25*GH_TFC_Efficiencies!L23</f>
        <v>0</v>
      </c>
      <c r="M10">
        <f>GH_TFC_Efficiencies!M25*GH_TFC_Efficiencies!M23</f>
        <v>0</v>
      </c>
      <c r="N10">
        <f>GH_TFC_Efficiencies!N25*GH_TFC_Efficiencies!N23</f>
        <v>0</v>
      </c>
      <c r="O10">
        <f>GH_TFC_Efficiencies!O25*GH_TFC_Efficiencies!O23</f>
        <v>0</v>
      </c>
      <c r="P10">
        <f>GH_TFC_Efficiencies!P25*GH_TFC_Efficiencies!P23</f>
        <v>0</v>
      </c>
      <c r="Q10">
        <f>GH_TFC_Efficiencies!Q25*GH_TFC_Efficiencies!Q23</f>
        <v>0</v>
      </c>
      <c r="R10">
        <f>GH_TFC_Efficiencies!R25*GH_TFC_Efficiencies!R23</f>
        <v>0</v>
      </c>
      <c r="S10">
        <f>GH_TFC_Efficiencies!S25*GH_TFC_Efficiencies!S23</f>
        <v>0</v>
      </c>
      <c r="T10">
        <f>GH_TFC_Efficiencies!T25*GH_TFC_Efficiencies!T23</f>
        <v>0</v>
      </c>
      <c r="U10">
        <f>GH_TFC_Efficiencies!U25*GH_TFC_Efficiencies!U23</f>
        <v>0</v>
      </c>
      <c r="V10">
        <f>GH_TFC_Efficiencies!V25*GH_TFC_Efficiencies!V23</f>
        <v>0</v>
      </c>
      <c r="W10">
        <f>GH_TFC_Efficiencies!W25*GH_TFC_Efficiencies!W23</f>
        <v>0</v>
      </c>
      <c r="X10">
        <f>GH_TFC_Efficiencies!X25*GH_TFC_Efficiencies!X23</f>
        <v>0</v>
      </c>
      <c r="Y10">
        <f>GH_TFC_Efficiencies!Y25*GH_TFC_Efficiencies!Y23</f>
        <v>0</v>
      </c>
      <c r="Z10">
        <f>GH_TFC_Efficiencies!Z25*GH_TFC_Efficiencies!Z23</f>
        <v>0</v>
      </c>
      <c r="AA10">
        <f>GH_TFC_Efficiencies!AA25*GH_TFC_Efficiencies!AA23</f>
        <v>0</v>
      </c>
      <c r="AB10">
        <f>GH_TFC_Efficiencies!AB25*GH_TFC_Efficiencies!AB23</f>
        <v>0</v>
      </c>
      <c r="AC10">
        <f>GH_TFC_Efficiencies!AC25*GH_TFC_Efficiencies!AC23</f>
        <v>0</v>
      </c>
      <c r="AD10">
        <f>GH_TFC_Efficiencies!AD25*GH_TFC_Efficiencies!AD23</f>
        <v>0</v>
      </c>
      <c r="AE10">
        <f>GH_TFC_Efficiencies!AE25*GH_TFC_Efficiencies!AE23</f>
        <v>0</v>
      </c>
      <c r="AF10">
        <f>GH_TFC_Efficiencies!AF25*GH_TFC_Efficiencies!AF23</f>
        <v>0</v>
      </c>
      <c r="AG10">
        <f>GH_TFC_Efficiencies!AG25*GH_TFC_Efficiencies!AG23</f>
        <v>0</v>
      </c>
      <c r="AH10">
        <f>GH_TFC_Efficiencies!AH25*GH_TFC_Efficiencies!AH23</f>
        <v>0</v>
      </c>
      <c r="AI10">
        <f>GH_TFC_Efficiencies!AI25*GH_TFC_Efficiencies!AI23</f>
        <v>0</v>
      </c>
      <c r="AJ10">
        <f>GH_TFC_Efficiencies!AJ25*GH_TFC_Efficiencies!AJ23</f>
        <v>33</v>
      </c>
      <c r="AK10">
        <f>GH_TFC_Efficiencies!AK25*GH_TFC_Efficiencies!AK23</f>
        <v>29</v>
      </c>
      <c r="AL10">
        <f>GH_TFC_Efficiencies!AL25*GH_TFC_Efficiencies!AL23</f>
        <v>29</v>
      </c>
      <c r="AM10">
        <f>GH_TFC_Efficiencies!AM25*GH_TFC_Efficiencies!AM23</f>
        <v>31</v>
      </c>
      <c r="AN10">
        <f>GH_TFC_Efficiencies!AN25*GH_TFC_Efficiencies!AN23</f>
        <v>30</v>
      </c>
      <c r="AO10">
        <f>GH_TFC_Efficiencies!AO25*GH_TFC_Efficiencies!AO23</f>
        <v>33</v>
      </c>
      <c r="AP10">
        <f>GH_TFC_Efficiencies!AP25*GH_TFC_Efficiencies!AP23</f>
        <v>36</v>
      </c>
      <c r="AQ10">
        <f>GH_TFC_Efficiencies!AQ25*GH_TFC_Efficiencies!AQ23</f>
        <v>45</v>
      </c>
      <c r="AR10">
        <f>GH_TFC_Efficiencies!AR25*GH_TFC_Efficiencies!AR23</f>
        <v>56</v>
      </c>
      <c r="AS10">
        <f>GH_TFC_Efficiencies!AS25*GH_TFC_Efficiencies!AS23</f>
        <v>59</v>
      </c>
      <c r="AT10">
        <f>GH_TFC_Efficiencies!AT25*GH_TFC_Efficiencies!AT23</f>
        <v>34</v>
      </c>
      <c r="AU10">
        <f>GH_TFC_Efficiencies!AU25*GH_TFC_Efficiencies!AU23</f>
        <v>49</v>
      </c>
      <c r="AV10">
        <f>GH_TFC_Efficiencies!AV25*GH_TFC_Efficiencies!AV23</f>
        <v>63</v>
      </c>
      <c r="AW10">
        <f>GH_TFC_Efficiencies!AW25*GH_TFC_Efficiencies!AW23</f>
        <v>57</v>
      </c>
    </row>
    <row r="11" spans="1:49">
      <c r="A11" t="str">
        <f>GH_TFC_Efficiencies!A30</f>
        <v>GH</v>
      </c>
      <c r="B11" t="str">
        <f>GH_TFC_Efficiencies!B30</f>
        <v>Mining and quarrying</v>
      </c>
      <c r="C11" t="str">
        <f>GH_TFC_Efficiencies!C30</f>
        <v>Electricity</v>
      </c>
      <c r="D11" t="str">
        <f>GH_TFC_Efficiencies!D30</f>
        <v>Electric motors</v>
      </c>
      <c r="E11" t="str">
        <f>GH_TFC_Efficiencies!E30</f>
        <v>MD - Electric motors</v>
      </c>
      <c r="F11" t="s">
        <v>292</v>
      </c>
      <c r="G11">
        <f>GH_TFC_Efficiencies!G30*GH_TFC_Efficiencies!G28</f>
        <v>14.45</v>
      </c>
      <c r="H11">
        <f>GH_TFC_Efficiencies!H30*GH_TFC_Efficiencies!H28</f>
        <v>16.149999999999999</v>
      </c>
      <c r="I11">
        <f>GH_TFC_Efficiencies!I30*GH_TFC_Efficiencies!I28</f>
        <v>18.7</v>
      </c>
      <c r="J11">
        <f>GH_TFC_Efficiencies!J30*GH_TFC_Efficiencies!J28</f>
        <v>20.650236891248856</v>
      </c>
      <c r="K11">
        <f>GH_TFC_Efficiencies!K30*GH_TFC_Efficiencies!K28</f>
        <v>22.600473782497719</v>
      </c>
      <c r="L11">
        <f>GH_TFC_Efficiencies!L30*GH_TFC_Efficiencies!L28</f>
        <v>24.550710673746575</v>
      </c>
      <c r="M11">
        <f>GH_TFC_Efficiencies!M30*GH_TFC_Efficiencies!M28</f>
        <v>26.500947564995439</v>
      </c>
      <c r="N11">
        <f>GH_TFC_Efficiencies!N30*GH_TFC_Efficiencies!N28</f>
        <v>28.451184456244299</v>
      </c>
      <c r="O11">
        <f>GH_TFC_Efficiencies!O30*GH_TFC_Efficiencies!O28</f>
        <v>30.401421347493152</v>
      </c>
      <c r="P11">
        <f>GH_TFC_Efficiencies!P30*GH_TFC_Efficiencies!P28</f>
        <v>32.351658238742012</v>
      </c>
      <c r="Q11">
        <f>GH_TFC_Efficiencies!Q30*GH_TFC_Efficiencies!Q28</f>
        <v>34.301895129990875</v>
      </c>
      <c r="R11">
        <f>GH_TFC_Efficiencies!R30*GH_TFC_Efficiencies!R28</f>
        <v>36.252132021239731</v>
      </c>
      <c r="S11">
        <f>GH_TFC_Efficiencies!S30*GH_TFC_Efficiencies!S28</f>
        <v>15.096</v>
      </c>
      <c r="T11">
        <f>GH_TFC_Efficiencies!T30*GH_TFC_Efficiencies!T28</f>
        <v>7.1910000000000007</v>
      </c>
      <c r="U11">
        <f>GH_TFC_Efficiencies!U30*GH_TFC_Efficiencies!U28</f>
        <v>21.25</v>
      </c>
      <c r="V11">
        <f>GH_TFC_Efficiencies!V30*GH_TFC_Efficiencies!V28</f>
        <v>44.053079586235164</v>
      </c>
      <c r="W11">
        <f>GH_TFC_Efficiencies!W30*GH_TFC_Efficiencies!W28</f>
        <v>46.003316477484027</v>
      </c>
      <c r="X11">
        <f>GH_TFC_Efficiencies!X30*GH_TFC_Efficiencies!X28</f>
        <v>47.953553368732884</v>
      </c>
      <c r="Y11">
        <f>GH_TFC_Efficiencies!Y30*GH_TFC_Efficiencies!Y28</f>
        <v>49.903790259981747</v>
      </c>
      <c r="Z11">
        <f>GH_TFC_Efficiencies!Z30*GH_TFC_Efficiencies!Z28</f>
        <v>51.854027151230603</v>
      </c>
      <c r="AA11">
        <f>GH_TFC_Efficiencies!AA30*GH_TFC_Efficiencies!AA28</f>
        <v>53.80426404247946</v>
      </c>
      <c r="AB11">
        <f>GH_TFC_Efficiencies!AB30*GH_TFC_Efficiencies!AB28</f>
        <v>55.754500933728316</v>
      </c>
      <c r="AC11">
        <f>GH_TFC_Efficiencies!AC30*GH_TFC_Efficiencies!AC28</f>
        <v>57.70473782497718</v>
      </c>
      <c r="AD11">
        <f>GH_TFC_Efficiencies!AD30*GH_TFC_Efficiencies!AD28</f>
        <v>59.654974716226036</v>
      </c>
      <c r="AE11">
        <f>GH_TFC_Efficiencies!AE30*GH_TFC_Efficiencies!AE28</f>
        <v>61.605211607474907</v>
      </c>
      <c r="AF11">
        <f>GH_TFC_Efficiencies!AF30*GH_TFC_Efficiencies!AF28</f>
        <v>63.555448498723756</v>
      </c>
      <c r="AG11">
        <f>GH_TFC_Efficiencies!AG30*GH_TFC_Efficiencies!AG28</f>
        <v>65.505685389972612</v>
      </c>
      <c r="AH11">
        <f>GH_TFC_Efficiencies!AH30*GH_TFC_Efficiencies!AH28</f>
        <v>67.455922281221461</v>
      </c>
      <c r="AI11">
        <f>GH_TFC_Efficiencies!AI30*GH_TFC_Efficiencies!AI28</f>
        <v>69.406159172470339</v>
      </c>
      <c r="AJ11">
        <f>GH_TFC_Efficiencies!AJ30*GH_TFC_Efficiencies!AJ28</f>
        <v>71.356396063719203</v>
      </c>
      <c r="AK11">
        <f>GH_TFC_Efficiencies!AK30*GH_TFC_Efficiencies!AK28</f>
        <v>73.306632954968052</v>
      </c>
      <c r="AL11">
        <f>GH_TFC_Efficiencies!AL30*GH_TFC_Efficiencies!AL28</f>
        <v>75.256869846216915</v>
      </c>
      <c r="AM11">
        <f>GH_TFC_Efficiencies!AM30*GH_TFC_Efficiencies!AM28</f>
        <v>77.207106737465764</v>
      </c>
      <c r="AN11">
        <f>GH_TFC_Efficiencies!AN30*GH_TFC_Efficiencies!AN28</f>
        <v>79.157343628714628</v>
      </c>
      <c r="AO11">
        <f>GH_TFC_Efficiencies!AO30*GH_TFC_Efficiencies!AO28</f>
        <v>81.107580519963491</v>
      </c>
      <c r="AP11">
        <f>GH_TFC_Efficiencies!AP30*GH_TFC_Efficiencies!AP28</f>
        <v>83.057817411212341</v>
      </c>
      <c r="AQ11">
        <f>GH_TFC_Efficiencies!AQ30*GH_TFC_Efficiencies!AQ28</f>
        <v>85.008054302461204</v>
      </c>
      <c r="AR11">
        <f>GH_TFC_Efficiencies!AR30*GH_TFC_Efficiencies!AR28</f>
        <v>86.958291193710068</v>
      </c>
      <c r="AS11">
        <f>GH_TFC_Efficiencies!AS30*GH_TFC_Efficiencies!AS28</f>
        <v>88.908528084958917</v>
      </c>
      <c r="AT11">
        <f>GH_TFC_Efficiencies!AT30*GH_TFC_Efficiencies!AT28</f>
        <v>90.85876497620778</v>
      </c>
      <c r="AU11">
        <f>GH_TFC_Efficiencies!AU30*GH_TFC_Efficiencies!AU28</f>
        <v>95.182280110192863</v>
      </c>
      <c r="AV11">
        <f>GH_TFC_Efficiencies!AV30*GH_TFC_Efficiencies!AV28</f>
        <v>101.27278591514701</v>
      </c>
      <c r="AW11">
        <f>GH_TFC_Efficiencies!AW30*GH_TFC_Efficiencies!AW28</f>
        <v>108.53827602811843</v>
      </c>
    </row>
    <row r="12" spans="1:49">
      <c r="A12" t="str">
        <f>GH_TFC_Efficiencies!A33</f>
        <v>GH</v>
      </c>
      <c r="B12" t="str">
        <f>GH_TFC_Efficiencies!B33</f>
        <v>Mining and quarrying</v>
      </c>
      <c r="C12" t="str">
        <f>GH_TFC_Efficiencies!C33</f>
        <v>Electricity</v>
      </c>
      <c r="D12" t="str">
        <f>GH_TFC_Efficiencies!D33</f>
        <v>Electric lights</v>
      </c>
      <c r="E12" t="str">
        <f>GH_TFC_Efficiencies!E33</f>
        <v>Light - Electric lights</v>
      </c>
      <c r="F12" t="s">
        <v>292</v>
      </c>
      <c r="G12">
        <f>GH_TFC_Efficiencies!G33*GH_TFC_Efficiencies!G28</f>
        <v>2.5499999999999998</v>
      </c>
      <c r="H12">
        <f>GH_TFC_Efficiencies!H33*GH_TFC_Efficiencies!H28</f>
        <v>2.85</v>
      </c>
      <c r="I12">
        <f>GH_TFC_Efficiencies!I33*GH_TFC_Efficiencies!I28</f>
        <v>3.3</v>
      </c>
      <c r="J12">
        <f>GH_TFC_Efficiencies!J33*GH_TFC_Efficiencies!J28</f>
        <v>3.6441594513968569</v>
      </c>
      <c r="K12">
        <f>GH_TFC_Efficiencies!K33*GH_TFC_Efficiencies!K28</f>
        <v>3.9883189027937149</v>
      </c>
      <c r="L12">
        <f>GH_TFC_Efficiencies!L33*GH_TFC_Efficiencies!L28</f>
        <v>4.332478354190572</v>
      </c>
      <c r="M12">
        <f>GH_TFC_Efficiencies!M33*GH_TFC_Efficiencies!M28</f>
        <v>4.67663780558743</v>
      </c>
      <c r="N12">
        <f>GH_TFC_Efficiencies!N33*GH_TFC_Efficiencies!N28</f>
        <v>5.020797256984288</v>
      </c>
      <c r="O12">
        <f>GH_TFC_Efficiencies!O33*GH_TFC_Efficiencies!O28</f>
        <v>5.3649567083811442</v>
      </c>
      <c r="P12">
        <f>GH_TFC_Efficiencies!P33*GH_TFC_Efficiencies!P28</f>
        <v>5.7091161597780022</v>
      </c>
      <c r="Q12">
        <f>GH_TFC_Efficiencies!Q33*GH_TFC_Efficiencies!Q28</f>
        <v>6.0532756111748602</v>
      </c>
      <c r="R12">
        <f>GH_TFC_Efficiencies!R33*GH_TFC_Efficiencies!R28</f>
        <v>6.3974350625717173</v>
      </c>
      <c r="S12">
        <f>GH_TFC_Efficiencies!S33*GH_TFC_Efficiencies!S28</f>
        <v>2.6640000000000001</v>
      </c>
      <c r="T12">
        <f>GH_TFC_Efficiencies!T33*GH_TFC_Efficiencies!T28</f>
        <v>1.2690000000000001</v>
      </c>
      <c r="U12">
        <f>GH_TFC_Efficiencies!U33*GH_TFC_Efficiencies!U28</f>
        <v>3.75</v>
      </c>
      <c r="V12">
        <f>GH_TFC_Efficiencies!V33*GH_TFC_Efficiencies!V28</f>
        <v>7.7740728681591467</v>
      </c>
      <c r="W12">
        <f>GH_TFC_Efficiencies!W33*GH_TFC_Efficiencies!W28</f>
        <v>8.1182323195560055</v>
      </c>
      <c r="X12">
        <f>GH_TFC_Efficiencies!X33*GH_TFC_Efficiencies!X28</f>
        <v>8.4623917709528609</v>
      </c>
      <c r="Y12">
        <f>GH_TFC_Efficiencies!Y33*GH_TFC_Efficiencies!Y28</f>
        <v>8.8065512223497198</v>
      </c>
      <c r="Z12">
        <f>GH_TFC_Efficiencies!Z33*GH_TFC_Efficiencies!Z28</f>
        <v>9.1507106737465769</v>
      </c>
      <c r="AA12">
        <f>GH_TFC_Efficiencies!AA33*GH_TFC_Efficiencies!AA28</f>
        <v>9.494870125143434</v>
      </c>
      <c r="AB12">
        <f>GH_TFC_Efficiencies!AB33*GH_TFC_Efficiencies!AB28</f>
        <v>9.8390295765402911</v>
      </c>
      <c r="AC12">
        <f>GH_TFC_Efficiencies!AC33*GH_TFC_Efficiencies!AC28</f>
        <v>10.18318902793715</v>
      </c>
      <c r="AD12">
        <f>GH_TFC_Efficiencies!AD33*GH_TFC_Efficiencies!AD28</f>
        <v>10.527348479334007</v>
      </c>
      <c r="AE12">
        <f>GH_TFC_Efficiencies!AE33*GH_TFC_Efficiencies!AE28</f>
        <v>10.871507930730866</v>
      </c>
      <c r="AF12">
        <f>GH_TFC_Efficiencies!AF33*GH_TFC_Efficiencies!AF28</f>
        <v>11.215667382127721</v>
      </c>
      <c r="AG12">
        <f>GH_TFC_Efficiencies!AG33*GH_TFC_Efficiencies!AG28</f>
        <v>11.559826833524578</v>
      </c>
      <c r="AH12">
        <f>GH_TFC_Efficiencies!AH33*GH_TFC_Efficiencies!AH28</f>
        <v>11.903986284921436</v>
      </c>
      <c r="AI12">
        <f>GH_TFC_Efficiencies!AI33*GH_TFC_Efficiencies!AI28</f>
        <v>12.248145736318294</v>
      </c>
      <c r="AJ12">
        <f>GH_TFC_Efficiencies!AJ33*GH_TFC_Efficiencies!AJ28</f>
        <v>12.592305187715153</v>
      </c>
      <c r="AK12">
        <f>GH_TFC_Efficiencies!AK33*GH_TFC_Efficiencies!AK28</f>
        <v>12.93646463911201</v>
      </c>
      <c r="AL12">
        <f>GH_TFC_Efficiencies!AL33*GH_TFC_Efficiencies!AL28</f>
        <v>13.280624090508867</v>
      </c>
      <c r="AM12">
        <f>GH_TFC_Efficiencies!AM33*GH_TFC_Efficiencies!AM28</f>
        <v>13.624783541905723</v>
      </c>
      <c r="AN12">
        <f>GH_TFC_Efficiencies!AN33*GH_TFC_Efficiencies!AN28</f>
        <v>13.968942993302582</v>
      </c>
      <c r="AO12">
        <f>GH_TFC_Efficiencies!AO33*GH_TFC_Efficiencies!AO28</f>
        <v>14.313102444699439</v>
      </c>
      <c r="AP12">
        <f>GH_TFC_Efficiencies!AP33*GH_TFC_Efficiencies!AP28</f>
        <v>14.657261896096296</v>
      </c>
      <c r="AQ12">
        <f>GH_TFC_Efficiencies!AQ33*GH_TFC_Efficiencies!AQ28</f>
        <v>15.001421347493155</v>
      </c>
      <c r="AR12">
        <f>GH_TFC_Efficiencies!AR33*GH_TFC_Efficiencies!AR28</f>
        <v>15.345580798890012</v>
      </c>
      <c r="AS12">
        <f>GH_TFC_Efficiencies!AS33*GH_TFC_Efficiencies!AS28</f>
        <v>15.689740250286867</v>
      </c>
      <c r="AT12">
        <f>GH_TFC_Efficiencies!AT33*GH_TFC_Efficiencies!AT28</f>
        <v>16.033899701683726</v>
      </c>
      <c r="AU12">
        <f>GH_TFC_Efficiencies!AU33*GH_TFC_Efficiencies!AU28</f>
        <v>16.79687296062227</v>
      </c>
      <c r="AV12">
        <f>GH_TFC_Efficiencies!AV33*GH_TFC_Efficiencies!AV28</f>
        <v>17.871668102673002</v>
      </c>
      <c r="AW12">
        <f>GH_TFC_Efficiencies!AW33*GH_TFC_Efficiencies!AW28</f>
        <v>19.153813416726781</v>
      </c>
    </row>
    <row r="13" spans="1:49">
      <c r="A13" t="str">
        <f>GH_TFC_Efficiencies!A38</f>
        <v>GH</v>
      </c>
      <c r="B13" t="str">
        <f>GH_TFC_Efficiencies!B38</f>
        <v>Non-ferrous metals</v>
      </c>
      <c r="C13" t="str">
        <f>GH_TFC_Efficiencies!C38</f>
        <v>Electricity</v>
      </c>
      <c r="D13" t="str">
        <f>GH_TFC_Efficiencies!D38</f>
        <v>Electric heaters - HTH.600.C</v>
      </c>
      <c r="E13" t="str">
        <f>GH_TFC_Efficiencies!E38</f>
        <v>HTH.600.C - Electric heaters</v>
      </c>
      <c r="F13" t="s">
        <v>292</v>
      </c>
      <c r="G13">
        <f>GH_TFC_Efficiencies!G38*GH_TFC_Efficiencies!G36</f>
        <v>153</v>
      </c>
      <c r="H13">
        <f>GH_TFC_Efficiencies!H38*GH_TFC_Efficiencies!H36</f>
        <v>174.6</v>
      </c>
      <c r="I13">
        <f>GH_TFC_Efficiencies!I38*GH_TFC_Efficiencies!I36</f>
        <v>203.4</v>
      </c>
      <c r="J13">
        <f>GH_TFC_Efficiencies!J38*GH_TFC_Efficiencies!J36</f>
        <v>189.54</v>
      </c>
      <c r="K13">
        <f>GH_TFC_Efficiencies!K38*GH_TFC_Efficiencies!K36</f>
        <v>183.6</v>
      </c>
      <c r="L13">
        <f>GH_TFC_Efficiencies!L38*GH_TFC_Efficiencies!L36</f>
        <v>193.86</v>
      </c>
      <c r="M13">
        <f>GH_TFC_Efficiencies!M38*GH_TFC_Efficiencies!M36</f>
        <v>204.11999999999998</v>
      </c>
      <c r="N13">
        <f>GH_TFC_Efficiencies!N38*GH_TFC_Efficiencies!N36</f>
        <v>172.8</v>
      </c>
      <c r="O13">
        <f>GH_TFC_Efficiencies!O38*GH_TFC_Efficiencies!O36</f>
        <v>214.92</v>
      </c>
      <c r="P13">
        <f>GH_TFC_Efficiencies!P38*GH_TFC_Efficiencies!P36</f>
        <v>245.16</v>
      </c>
      <c r="Q13">
        <f>GH_TFC_Efficiencies!Q38*GH_TFC_Efficiencies!Q36</f>
        <v>247.85999999999999</v>
      </c>
      <c r="R13">
        <f>GH_TFC_Efficiencies!R38*GH_TFC_Efficiencies!R36</f>
        <v>180</v>
      </c>
      <c r="S13">
        <f>GH_TFC_Efficiencies!S38*GH_TFC_Efficiencies!S36</f>
        <v>45</v>
      </c>
      <c r="T13">
        <f>GH_TFC_Efficiencies!T38*GH_TFC_Efficiencies!T36</f>
        <v>22.5</v>
      </c>
      <c r="U13">
        <f>GH_TFC_Efficiencies!U38*GH_TFC_Efficiencies!U36</f>
        <v>45</v>
      </c>
      <c r="V13">
        <f>GH_TFC_Efficiencies!V38*GH_TFC_Efficiencies!V36</f>
        <v>90</v>
      </c>
      <c r="W13">
        <f>GH_TFC_Efficiencies!W38*GH_TFC_Efficiencies!W36</f>
        <v>135</v>
      </c>
      <c r="X13">
        <f>GH_TFC_Efficiencies!X38*GH_TFC_Efficiencies!X36</f>
        <v>135</v>
      </c>
      <c r="Y13">
        <f>GH_TFC_Efficiencies!Y38*GH_TFC_Efficiencies!Y36</f>
        <v>135</v>
      </c>
      <c r="Z13">
        <f>GH_TFC_Efficiencies!Z38*GH_TFC_Efficiencies!Z36</f>
        <v>135</v>
      </c>
      <c r="AA13">
        <f>GH_TFC_Efficiencies!AA38*GH_TFC_Efficiencies!AA36</f>
        <v>135</v>
      </c>
      <c r="AB13">
        <f>GH_TFC_Efficiencies!AB38*GH_TFC_Efficiencies!AB36</f>
        <v>135</v>
      </c>
      <c r="AC13">
        <f>GH_TFC_Efficiencies!AC38*GH_TFC_Efficiencies!AC36</f>
        <v>135</v>
      </c>
      <c r="AD13">
        <f>GH_TFC_Efficiencies!AD38*GH_TFC_Efficiencies!AD36</f>
        <v>135</v>
      </c>
      <c r="AE13">
        <f>GH_TFC_Efficiencies!AE38*GH_TFC_Efficiencies!AE36</f>
        <v>135</v>
      </c>
      <c r="AF13">
        <f>GH_TFC_Efficiencies!AF38*GH_TFC_Efficiencies!AF36</f>
        <v>135</v>
      </c>
      <c r="AG13">
        <f>GH_TFC_Efficiencies!AG38*GH_TFC_Efficiencies!AG36</f>
        <v>135</v>
      </c>
      <c r="AH13">
        <f>GH_TFC_Efficiencies!AH38*GH_TFC_Efficiencies!AH36</f>
        <v>135</v>
      </c>
      <c r="AI13">
        <f>GH_TFC_Efficiencies!AI38*GH_TFC_Efficiencies!AI36</f>
        <v>135</v>
      </c>
      <c r="AJ13">
        <f>GH_TFC_Efficiencies!AJ38*GH_TFC_Efficiencies!AJ36</f>
        <v>135</v>
      </c>
      <c r="AK13">
        <f>GH_TFC_Efficiencies!AK38*GH_TFC_Efficiencies!AK36</f>
        <v>135</v>
      </c>
      <c r="AL13">
        <f>GH_TFC_Efficiencies!AL38*GH_TFC_Efficiencies!AL36</f>
        <v>45</v>
      </c>
      <c r="AM13">
        <f>GH_TFC_Efficiencies!AM38*GH_TFC_Efficiencies!AM36</f>
        <v>11.25</v>
      </c>
      <c r="AN13">
        <f>GH_TFC_Efficiencies!AN38*GH_TFC_Efficiencies!AN36</f>
        <v>0</v>
      </c>
      <c r="AO13">
        <f>GH_TFC_Efficiencies!AO38*GH_TFC_Efficiencies!AO36</f>
        <v>0</v>
      </c>
      <c r="AP13">
        <f>GH_TFC_Efficiencies!AP38*GH_TFC_Efficiencies!AP36</f>
        <v>0</v>
      </c>
      <c r="AQ13">
        <f>GH_TFC_Efficiencies!AQ38*GH_TFC_Efficiencies!AQ36</f>
        <v>0</v>
      </c>
      <c r="AR13">
        <f>GH_TFC_Efficiencies!AR38*GH_TFC_Efficiencies!AR36</f>
        <v>0</v>
      </c>
      <c r="AS13">
        <f>GH_TFC_Efficiencies!AS38*GH_TFC_Efficiencies!AS36</f>
        <v>0</v>
      </c>
      <c r="AT13">
        <f>GH_TFC_Efficiencies!AT38*GH_TFC_Efficiencies!AT36</f>
        <v>0</v>
      </c>
      <c r="AU13">
        <f>GH_TFC_Efficiencies!AU38*GH_TFC_Efficiencies!AU36</f>
        <v>46.161951856237799</v>
      </c>
      <c r="AV13">
        <f>GH_TFC_Efficiencies!AV38*GH_TFC_Efficiencies!AV36</f>
        <v>47.422106628585482</v>
      </c>
      <c r="AW13">
        <f>GH_TFC_Efficiencies!AW38*GH_TFC_Efficiencies!AW36</f>
        <v>45.516552028101003</v>
      </c>
    </row>
    <row r="14" spans="1:49">
      <c r="A14" t="str">
        <f>GH_TFC_Efficiencies!A41</f>
        <v>GH</v>
      </c>
      <c r="B14" t="str">
        <f>GH_TFC_Efficiencies!B41</f>
        <v>Non-ferrous metals</v>
      </c>
      <c r="C14" t="str">
        <f>GH_TFC_Efficiencies!C41</f>
        <v>Electricity</v>
      </c>
      <c r="D14" t="str">
        <f>GH_TFC_Efficiencies!D41</f>
        <v>Electric lights</v>
      </c>
      <c r="E14" t="str">
        <f>GH_TFC_Efficiencies!E41</f>
        <v>Light - Electric lights</v>
      </c>
      <c r="F14" t="s">
        <v>292</v>
      </c>
      <c r="G14">
        <f>GH_TFC_Efficiencies!G41*GH_TFC_Efficiencies!G36</f>
        <v>8.5</v>
      </c>
      <c r="H14">
        <f>GH_TFC_Efficiencies!H41*GH_TFC_Efficiencies!H36</f>
        <v>9.7000000000000011</v>
      </c>
      <c r="I14">
        <f>GH_TFC_Efficiencies!I41*GH_TFC_Efficiencies!I36</f>
        <v>11.3</v>
      </c>
      <c r="J14">
        <f>GH_TFC_Efficiencies!J41*GH_TFC_Efficiencies!J36</f>
        <v>10.530000000000001</v>
      </c>
      <c r="K14">
        <f>GH_TFC_Efficiencies!K41*GH_TFC_Efficiencies!K36</f>
        <v>10.200000000000001</v>
      </c>
      <c r="L14">
        <f>GH_TFC_Efficiencies!L41*GH_TFC_Efficiencies!L36</f>
        <v>10.770000000000001</v>
      </c>
      <c r="M14">
        <f>GH_TFC_Efficiencies!M41*GH_TFC_Efficiencies!M36</f>
        <v>11.34</v>
      </c>
      <c r="N14">
        <f>GH_TFC_Efficiencies!N41*GH_TFC_Efficiencies!N36</f>
        <v>9.6000000000000014</v>
      </c>
      <c r="O14">
        <f>GH_TFC_Efficiencies!O41*GH_TFC_Efficiencies!O36</f>
        <v>11.94</v>
      </c>
      <c r="P14">
        <f>GH_TFC_Efficiencies!P41*GH_TFC_Efficiencies!P36</f>
        <v>13.62</v>
      </c>
      <c r="Q14">
        <f>GH_TFC_Efficiencies!Q41*GH_TFC_Efficiencies!Q36</f>
        <v>13.77</v>
      </c>
      <c r="R14">
        <f>GH_TFC_Efficiencies!R41*GH_TFC_Efficiencies!R36</f>
        <v>10</v>
      </c>
      <c r="S14">
        <f>GH_TFC_Efficiencies!S41*GH_TFC_Efficiencies!S36</f>
        <v>2.5</v>
      </c>
      <c r="T14">
        <f>GH_TFC_Efficiencies!T41*GH_TFC_Efficiencies!T36</f>
        <v>1.25</v>
      </c>
      <c r="U14">
        <f>GH_TFC_Efficiencies!U41*GH_TFC_Efficiencies!U36</f>
        <v>2.5</v>
      </c>
      <c r="V14">
        <f>GH_TFC_Efficiencies!V41*GH_TFC_Efficiencies!V36</f>
        <v>5</v>
      </c>
      <c r="W14">
        <f>GH_TFC_Efficiencies!W41*GH_TFC_Efficiencies!W36</f>
        <v>7.5</v>
      </c>
      <c r="X14">
        <f>GH_TFC_Efficiencies!X41*GH_TFC_Efficiencies!X36</f>
        <v>7.5</v>
      </c>
      <c r="Y14">
        <f>GH_TFC_Efficiencies!Y41*GH_TFC_Efficiencies!Y36</f>
        <v>7.5</v>
      </c>
      <c r="Z14">
        <f>GH_TFC_Efficiencies!Z41*GH_TFC_Efficiencies!Z36</f>
        <v>7.5</v>
      </c>
      <c r="AA14">
        <f>GH_TFC_Efficiencies!AA41*GH_TFC_Efficiencies!AA36</f>
        <v>7.5</v>
      </c>
      <c r="AB14">
        <f>GH_TFC_Efficiencies!AB41*GH_TFC_Efficiencies!AB36</f>
        <v>7.5</v>
      </c>
      <c r="AC14">
        <f>GH_TFC_Efficiencies!AC41*GH_TFC_Efficiencies!AC36</f>
        <v>7.5</v>
      </c>
      <c r="AD14">
        <f>GH_TFC_Efficiencies!AD41*GH_TFC_Efficiencies!AD36</f>
        <v>7.5</v>
      </c>
      <c r="AE14">
        <f>GH_TFC_Efficiencies!AE41*GH_TFC_Efficiencies!AE36</f>
        <v>7.5</v>
      </c>
      <c r="AF14">
        <f>GH_TFC_Efficiencies!AF41*GH_TFC_Efficiencies!AF36</f>
        <v>7.5</v>
      </c>
      <c r="AG14">
        <f>GH_TFC_Efficiencies!AG41*GH_TFC_Efficiencies!AG36</f>
        <v>7.5</v>
      </c>
      <c r="AH14">
        <f>GH_TFC_Efficiencies!AH41*GH_TFC_Efficiencies!AH36</f>
        <v>7.5</v>
      </c>
      <c r="AI14">
        <f>GH_TFC_Efficiencies!AI41*GH_TFC_Efficiencies!AI36</f>
        <v>7.5</v>
      </c>
      <c r="AJ14">
        <f>GH_TFC_Efficiencies!AJ41*GH_TFC_Efficiencies!AJ36</f>
        <v>7.5</v>
      </c>
      <c r="AK14">
        <f>GH_TFC_Efficiencies!AK41*GH_TFC_Efficiencies!AK36</f>
        <v>7.5</v>
      </c>
      <c r="AL14">
        <f>GH_TFC_Efficiencies!AL41*GH_TFC_Efficiencies!AL36</f>
        <v>2.5</v>
      </c>
      <c r="AM14">
        <f>GH_TFC_Efficiencies!AM41*GH_TFC_Efficiencies!AM36</f>
        <v>0.625</v>
      </c>
      <c r="AN14">
        <f>GH_TFC_Efficiencies!AN41*GH_TFC_Efficiencies!AN36</f>
        <v>0</v>
      </c>
      <c r="AO14">
        <f>GH_TFC_Efficiencies!AO41*GH_TFC_Efficiencies!AO36</f>
        <v>0</v>
      </c>
      <c r="AP14">
        <f>GH_TFC_Efficiencies!AP41*GH_TFC_Efficiencies!AP36</f>
        <v>0</v>
      </c>
      <c r="AQ14">
        <f>GH_TFC_Efficiencies!AQ41*GH_TFC_Efficiencies!AQ36</f>
        <v>0</v>
      </c>
      <c r="AR14">
        <f>GH_TFC_Efficiencies!AR41*GH_TFC_Efficiencies!AR36</f>
        <v>0</v>
      </c>
      <c r="AS14">
        <f>GH_TFC_Efficiencies!AS41*GH_TFC_Efficiencies!AS36</f>
        <v>0</v>
      </c>
      <c r="AT14">
        <f>GH_TFC_Efficiencies!AT41*GH_TFC_Efficiencies!AT36</f>
        <v>0</v>
      </c>
      <c r="AU14">
        <f>GH_TFC_Efficiencies!AU41*GH_TFC_Efficiencies!AU36</f>
        <v>2.5645528809021001</v>
      </c>
      <c r="AV14">
        <f>GH_TFC_Efficiencies!AV41*GH_TFC_Efficiencies!AV36</f>
        <v>2.6345614793658605</v>
      </c>
      <c r="AW14">
        <f>GH_TFC_Efficiencies!AW41*GH_TFC_Efficiencies!AW36</f>
        <v>2.5286973348945003</v>
      </c>
    </row>
    <row r="15" spans="1:49">
      <c r="A15" t="str">
        <f>GH_TFC_Efficiencies!A44</f>
        <v>GH</v>
      </c>
      <c r="B15" t="str">
        <f>GH_TFC_Efficiencies!B44</f>
        <v>Non-ferrous metals</v>
      </c>
      <c r="C15" t="str">
        <f>GH_TFC_Efficiencies!C44</f>
        <v>Electricity</v>
      </c>
      <c r="D15" t="str">
        <f>GH_TFC_Efficiencies!D44</f>
        <v>Electric motors</v>
      </c>
      <c r="E15" t="str">
        <f>GH_TFC_Efficiencies!E44</f>
        <v>MD - Electric motors</v>
      </c>
      <c r="F15" t="s">
        <v>292</v>
      </c>
      <c r="G15">
        <f>GH_TFC_Efficiencies!G44*GH_TFC_Efficiencies!G36</f>
        <v>8.5</v>
      </c>
      <c r="H15">
        <f>GH_TFC_Efficiencies!H44*GH_TFC_Efficiencies!H36</f>
        <v>9.7000000000000011</v>
      </c>
      <c r="I15">
        <f>GH_TFC_Efficiencies!I44*GH_TFC_Efficiencies!I36</f>
        <v>11.3</v>
      </c>
      <c r="J15">
        <f>GH_TFC_Efficiencies!J44*GH_TFC_Efficiencies!J36</f>
        <v>10.530000000000001</v>
      </c>
      <c r="K15">
        <f>GH_TFC_Efficiencies!K44*GH_TFC_Efficiencies!K36</f>
        <v>10.200000000000001</v>
      </c>
      <c r="L15">
        <f>GH_TFC_Efficiencies!L44*GH_TFC_Efficiencies!L36</f>
        <v>10.770000000000001</v>
      </c>
      <c r="M15">
        <f>GH_TFC_Efficiencies!M44*GH_TFC_Efficiencies!M36</f>
        <v>11.34</v>
      </c>
      <c r="N15">
        <f>GH_TFC_Efficiencies!N44*GH_TFC_Efficiencies!N36</f>
        <v>9.6000000000000014</v>
      </c>
      <c r="O15">
        <f>GH_TFC_Efficiencies!O44*GH_TFC_Efficiencies!O36</f>
        <v>11.94</v>
      </c>
      <c r="P15">
        <f>GH_TFC_Efficiencies!P44*GH_TFC_Efficiencies!P36</f>
        <v>13.62</v>
      </c>
      <c r="Q15">
        <f>GH_TFC_Efficiencies!Q44*GH_TFC_Efficiencies!Q36</f>
        <v>13.77</v>
      </c>
      <c r="R15">
        <f>GH_TFC_Efficiencies!R44*GH_TFC_Efficiencies!R36</f>
        <v>10</v>
      </c>
      <c r="S15">
        <f>GH_TFC_Efficiencies!S44*GH_TFC_Efficiencies!S36</f>
        <v>2.5</v>
      </c>
      <c r="T15">
        <f>GH_TFC_Efficiencies!T44*GH_TFC_Efficiencies!T36</f>
        <v>1.25</v>
      </c>
      <c r="U15">
        <f>GH_TFC_Efficiencies!U44*GH_TFC_Efficiencies!U36</f>
        <v>2.5</v>
      </c>
      <c r="V15">
        <f>GH_TFC_Efficiencies!V44*GH_TFC_Efficiencies!V36</f>
        <v>5</v>
      </c>
      <c r="W15">
        <f>GH_TFC_Efficiencies!W44*GH_TFC_Efficiencies!W36</f>
        <v>7.5</v>
      </c>
      <c r="X15">
        <f>GH_TFC_Efficiencies!X44*GH_TFC_Efficiencies!X36</f>
        <v>7.5</v>
      </c>
      <c r="Y15">
        <f>GH_TFC_Efficiencies!Y44*GH_TFC_Efficiencies!Y36</f>
        <v>7.5</v>
      </c>
      <c r="Z15">
        <f>GH_TFC_Efficiencies!Z44*GH_TFC_Efficiencies!Z36</f>
        <v>7.5</v>
      </c>
      <c r="AA15">
        <f>GH_TFC_Efficiencies!AA44*GH_TFC_Efficiencies!AA36</f>
        <v>7.5</v>
      </c>
      <c r="AB15">
        <f>GH_TFC_Efficiencies!AB44*GH_TFC_Efficiencies!AB36</f>
        <v>7.5</v>
      </c>
      <c r="AC15">
        <f>GH_TFC_Efficiencies!AC44*GH_TFC_Efficiencies!AC36</f>
        <v>7.5</v>
      </c>
      <c r="AD15">
        <f>GH_TFC_Efficiencies!AD44*GH_TFC_Efficiencies!AD36</f>
        <v>7.5</v>
      </c>
      <c r="AE15">
        <f>GH_TFC_Efficiencies!AE44*GH_TFC_Efficiencies!AE36</f>
        <v>7.5</v>
      </c>
      <c r="AF15">
        <f>GH_TFC_Efficiencies!AF44*GH_TFC_Efficiencies!AF36</f>
        <v>7.5</v>
      </c>
      <c r="AG15">
        <f>GH_TFC_Efficiencies!AG44*GH_TFC_Efficiencies!AG36</f>
        <v>7.5</v>
      </c>
      <c r="AH15">
        <f>GH_TFC_Efficiencies!AH44*GH_TFC_Efficiencies!AH36</f>
        <v>7.5</v>
      </c>
      <c r="AI15">
        <f>GH_TFC_Efficiencies!AI44*GH_TFC_Efficiencies!AI36</f>
        <v>7.5</v>
      </c>
      <c r="AJ15">
        <f>GH_TFC_Efficiencies!AJ44*GH_TFC_Efficiencies!AJ36</f>
        <v>7.5</v>
      </c>
      <c r="AK15">
        <f>GH_TFC_Efficiencies!AK44*GH_TFC_Efficiencies!AK36</f>
        <v>7.5</v>
      </c>
      <c r="AL15">
        <f>GH_TFC_Efficiencies!AL44*GH_TFC_Efficiencies!AL36</f>
        <v>2.5</v>
      </c>
      <c r="AM15">
        <f>GH_TFC_Efficiencies!AM44*GH_TFC_Efficiencies!AM36</f>
        <v>0.625</v>
      </c>
      <c r="AN15">
        <f>GH_TFC_Efficiencies!AN44*GH_TFC_Efficiencies!AN36</f>
        <v>0</v>
      </c>
      <c r="AO15">
        <f>GH_TFC_Efficiencies!AO44*GH_TFC_Efficiencies!AO36</f>
        <v>0</v>
      </c>
      <c r="AP15">
        <f>GH_TFC_Efficiencies!AP44*GH_TFC_Efficiencies!AP36</f>
        <v>0</v>
      </c>
      <c r="AQ15">
        <f>GH_TFC_Efficiencies!AQ44*GH_TFC_Efficiencies!AQ36</f>
        <v>0</v>
      </c>
      <c r="AR15">
        <f>GH_TFC_Efficiencies!AR44*GH_TFC_Efficiencies!AR36</f>
        <v>0</v>
      </c>
      <c r="AS15">
        <f>GH_TFC_Efficiencies!AS44*GH_TFC_Efficiencies!AS36</f>
        <v>0</v>
      </c>
      <c r="AT15">
        <f>GH_TFC_Efficiencies!AT44*GH_TFC_Efficiencies!AT36</f>
        <v>0</v>
      </c>
      <c r="AU15">
        <f>GH_TFC_Efficiencies!AU44*GH_TFC_Efficiencies!AU36</f>
        <v>2.5645528809021001</v>
      </c>
      <c r="AV15">
        <f>GH_TFC_Efficiencies!AV44*GH_TFC_Efficiencies!AV36</f>
        <v>2.6345614793658605</v>
      </c>
      <c r="AW15">
        <f>GH_TFC_Efficiencies!AW44*GH_TFC_Efficiencies!AW36</f>
        <v>2.5286973348945003</v>
      </c>
    </row>
    <row r="16" spans="1:49">
      <c r="A16" t="str">
        <f>GH_TFC_Efficiencies!A49</f>
        <v>GH</v>
      </c>
      <c r="B16" t="str">
        <f>GH_TFC_Efficiencies!B49</f>
        <v>Textile and leather</v>
      </c>
      <c r="C16" t="str">
        <f>GH_TFC_Efficiencies!C49</f>
        <v>Electricity</v>
      </c>
      <c r="D16" t="str">
        <f>GH_TFC_Efficiencies!D49</f>
        <v>Electric motors</v>
      </c>
      <c r="E16" t="str">
        <f>GH_TFC_Efficiencies!E49</f>
        <v>MD - Electric motors</v>
      </c>
      <c r="F16" t="s">
        <v>292</v>
      </c>
      <c r="G16">
        <f>GH_TFC_Efficiencies!G49*GH_TFC_Efficiencies!G47</f>
        <v>0.7</v>
      </c>
      <c r="H16">
        <f>GH_TFC_Efficiencies!H49*GH_TFC_Efficiencies!H47</f>
        <v>1.4</v>
      </c>
      <c r="I16">
        <f>GH_TFC_Efficiencies!I49*GH_TFC_Efficiencies!I47</f>
        <v>1.4</v>
      </c>
      <c r="J16">
        <f>GH_TFC_Efficiencies!J49*GH_TFC_Efficiencies!J47</f>
        <v>1.575</v>
      </c>
      <c r="K16">
        <f>GH_TFC_Efficiencies!K49*GH_TFC_Efficiencies!K47</f>
        <v>1.75</v>
      </c>
      <c r="L16">
        <f>GH_TFC_Efficiencies!L49*GH_TFC_Efficiencies!L47</f>
        <v>1.9249999999999998</v>
      </c>
      <c r="M16">
        <f>GH_TFC_Efficiencies!M49*GH_TFC_Efficiencies!M47</f>
        <v>2.0999999999999996</v>
      </c>
      <c r="N16">
        <f>GH_TFC_Efficiencies!N49*GH_TFC_Efficiencies!N47</f>
        <v>1.75</v>
      </c>
      <c r="O16">
        <f>GH_TFC_Efficiencies!O49*GH_TFC_Efficiencies!O47</f>
        <v>1.4</v>
      </c>
      <c r="P16">
        <f>GH_TFC_Efficiencies!P49*GH_TFC_Efficiencies!P47</f>
        <v>1.0499999999999998</v>
      </c>
      <c r="Q16">
        <f>GH_TFC_Efficiencies!Q49*GH_TFC_Efficiencies!Q47</f>
        <v>0.7</v>
      </c>
      <c r="R16">
        <f>GH_TFC_Efficiencies!R49*GH_TFC_Efficiencies!R47</f>
        <v>0</v>
      </c>
      <c r="S16">
        <f>GH_TFC_Efficiencies!S49*GH_TFC_Efficiencies!S47</f>
        <v>0</v>
      </c>
      <c r="T16">
        <f>GH_TFC_Efficiencies!T49*GH_TFC_Efficiencies!T47</f>
        <v>0</v>
      </c>
      <c r="U16">
        <f>GH_TFC_Efficiencies!U49*GH_TFC_Efficiencies!U47</f>
        <v>0</v>
      </c>
      <c r="V16">
        <f>GH_TFC_Efficiencies!V49*GH_TFC_Efficiencies!V47</f>
        <v>0</v>
      </c>
      <c r="W16">
        <f>GH_TFC_Efficiencies!W49*GH_TFC_Efficiencies!W47</f>
        <v>0</v>
      </c>
      <c r="X16">
        <f>GH_TFC_Efficiencies!X49*GH_TFC_Efficiencies!X47</f>
        <v>0</v>
      </c>
      <c r="Y16">
        <f>GH_TFC_Efficiencies!Y49*GH_TFC_Efficiencies!Y47</f>
        <v>0</v>
      </c>
      <c r="Z16">
        <f>GH_TFC_Efficiencies!Z49*GH_TFC_Efficiencies!Z47</f>
        <v>0</v>
      </c>
      <c r="AA16">
        <f>GH_TFC_Efficiencies!AA49*GH_TFC_Efficiencies!AA47</f>
        <v>0</v>
      </c>
      <c r="AB16">
        <f>GH_TFC_Efficiencies!AB49*GH_TFC_Efficiencies!AB47</f>
        <v>0</v>
      </c>
      <c r="AC16">
        <f>GH_TFC_Efficiencies!AC49*GH_TFC_Efficiencies!AC47</f>
        <v>0</v>
      </c>
      <c r="AD16">
        <f>GH_TFC_Efficiencies!AD49*GH_TFC_Efficiencies!AD47</f>
        <v>0</v>
      </c>
      <c r="AE16">
        <f>GH_TFC_Efficiencies!AE49*GH_TFC_Efficiencies!AE47</f>
        <v>0</v>
      </c>
      <c r="AF16">
        <f>GH_TFC_Efficiencies!AF49*GH_TFC_Efficiencies!AF47</f>
        <v>0</v>
      </c>
      <c r="AG16">
        <f>GH_TFC_Efficiencies!AG49*GH_TFC_Efficiencies!AG47</f>
        <v>0</v>
      </c>
      <c r="AH16">
        <f>GH_TFC_Efficiencies!AH49*GH_TFC_Efficiencies!AH47</f>
        <v>0</v>
      </c>
      <c r="AI16">
        <f>GH_TFC_Efficiencies!AI49*GH_TFC_Efficiencies!AI47</f>
        <v>0</v>
      </c>
      <c r="AJ16">
        <f>GH_TFC_Efficiencies!AJ49*GH_TFC_Efficiencies!AJ47</f>
        <v>0</v>
      </c>
      <c r="AK16">
        <f>GH_TFC_Efficiencies!AK49*GH_TFC_Efficiencies!AK47</f>
        <v>0</v>
      </c>
      <c r="AL16">
        <f>GH_TFC_Efficiencies!AL49*GH_TFC_Efficiencies!AL47</f>
        <v>0</v>
      </c>
      <c r="AM16">
        <f>GH_TFC_Efficiencies!AM49*GH_TFC_Efficiencies!AM47</f>
        <v>0</v>
      </c>
      <c r="AN16">
        <f>GH_TFC_Efficiencies!AN49*GH_TFC_Efficiencies!AN47</f>
        <v>0</v>
      </c>
      <c r="AO16">
        <f>GH_TFC_Efficiencies!AO49*GH_TFC_Efficiencies!AO47</f>
        <v>0</v>
      </c>
      <c r="AP16">
        <f>GH_TFC_Efficiencies!AP49*GH_TFC_Efficiencies!AP47</f>
        <v>0</v>
      </c>
      <c r="AQ16">
        <f>GH_TFC_Efficiencies!AQ49*GH_TFC_Efficiencies!AQ47</f>
        <v>0</v>
      </c>
      <c r="AR16">
        <f>GH_TFC_Efficiencies!AR49*GH_TFC_Efficiencies!AR47</f>
        <v>0</v>
      </c>
      <c r="AS16">
        <f>GH_TFC_Efficiencies!AS49*GH_TFC_Efficiencies!AS47</f>
        <v>0</v>
      </c>
      <c r="AT16">
        <f>GH_TFC_Efficiencies!AT49*GH_TFC_Efficiencies!AT47</f>
        <v>0</v>
      </c>
      <c r="AU16">
        <f>GH_TFC_Efficiencies!AU49*GH_TFC_Efficiencies!AU47</f>
        <v>0</v>
      </c>
      <c r="AV16">
        <f>GH_TFC_Efficiencies!AV49*GH_TFC_Efficiencies!AV47</f>
        <v>0</v>
      </c>
      <c r="AW16">
        <f>GH_TFC_Efficiencies!AW49*GH_TFC_Efficiencies!AW47</f>
        <v>0</v>
      </c>
    </row>
    <row r="17" spans="1:49">
      <c r="A17" t="str">
        <f>GH_TFC_Efficiencies!A52</f>
        <v>GH</v>
      </c>
      <c r="B17" t="str">
        <f>GH_TFC_Efficiencies!B52</f>
        <v>Textile and leather</v>
      </c>
      <c r="C17" t="str">
        <f>GH_TFC_Efficiencies!C52</f>
        <v>Electricity</v>
      </c>
      <c r="D17" t="str">
        <f>GH_TFC_Efficiencies!D52</f>
        <v>Electric heaters - MTH.100.C</v>
      </c>
      <c r="E17" t="str">
        <f>GH_TFC_Efficiencies!E52</f>
        <v>MTH.100.C - Electric heaters</v>
      </c>
      <c r="F17" t="s">
        <v>292</v>
      </c>
      <c r="G17">
        <f>GH_TFC_Efficiencies!G52*GH_TFC_Efficiencies!G47</f>
        <v>0.1</v>
      </c>
      <c r="H17">
        <f>GH_TFC_Efficiencies!H52*GH_TFC_Efficiencies!H47</f>
        <v>0.2</v>
      </c>
      <c r="I17">
        <f>GH_TFC_Efficiencies!I52*GH_TFC_Efficiencies!I47</f>
        <v>0.2</v>
      </c>
      <c r="J17">
        <f>GH_TFC_Efficiencies!J52*GH_TFC_Efficiencies!J47</f>
        <v>0.22500000000000001</v>
      </c>
      <c r="K17">
        <f>GH_TFC_Efficiencies!K52*GH_TFC_Efficiencies!K47</f>
        <v>0.25</v>
      </c>
      <c r="L17">
        <f>GH_TFC_Efficiencies!L52*GH_TFC_Efficiencies!L47</f>
        <v>0.27500000000000002</v>
      </c>
      <c r="M17">
        <f>GH_TFC_Efficiencies!M52*GH_TFC_Efficiencies!M47</f>
        <v>0.30000000000000004</v>
      </c>
      <c r="N17">
        <f>GH_TFC_Efficiencies!N52*GH_TFC_Efficiencies!N47</f>
        <v>0.25</v>
      </c>
      <c r="O17">
        <f>GH_TFC_Efficiencies!O52*GH_TFC_Efficiencies!O47</f>
        <v>0.2</v>
      </c>
      <c r="P17">
        <f>GH_TFC_Efficiencies!P52*GH_TFC_Efficiencies!P47</f>
        <v>0.15000000000000002</v>
      </c>
      <c r="Q17">
        <f>GH_TFC_Efficiencies!Q52*GH_TFC_Efficiencies!Q47</f>
        <v>0.1</v>
      </c>
      <c r="R17">
        <f>GH_TFC_Efficiencies!R52*GH_TFC_Efficiencies!R47</f>
        <v>0</v>
      </c>
      <c r="S17">
        <f>GH_TFC_Efficiencies!S52*GH_TFC_Efficiencies!S47</f>
        <v>0</v>
      </c>
      <c r="T17">
        <f>GH_TFC_Efficiencies!T52*GH_TFC_Efficiencies!T47</f>
        <v>0</v>
      </c>
      <c r="U17">
        <f>GH_TFC_Efficiencies!U52*GH_TFC_Efficiencies!U47</f>
        <v>0</v>
      </c>
      <c r="V17">
        <f>GH_TFC_Efficiencies!V52*GH_TFC_Efficiencies!V47</f>
        <v>0</v>
      </c>
      <c r="W17">
        <f>GH_TFC_Efficiencies!W52*GH_TFC_Efficiencies!W47</f>
        <v>0</v>
      </c>
      <c r="X17">
        <f>GH_TFC_Efficiencies!X52*GH_TFC_Efficiencies!X47</f>
        <v>0</v>
      </c>
      <c r="Y17">
        <f>GH_TFC_Efficiencies!Y52*GH_TFC_Efficiencies!Y47</f>
        <v>0</v>
      </c>
      <c r="Z17">
        <f>GH_TFC_Efficiencies!Z52*GH_TFC_Efficiencies!Z47</f>
        <v>0</v>
      </c>
      <c r="AA17">
        <f>GH_TFC_Efficiencies!AA52*GH_TFC_Efficiencies!AA47</f>
        <v>0</v>
      </c>
      <c r="AB17">
        <f>GH_TFC_Efficiencies!AB52*GH_TFC_Efficiencies!AB47</f>
        <v>0</v>
      </c>
      <c r="AC17">
        <f>GH_TFC_Efficiencies!AC52*GH_TFC_Efficiencies!AC47</f>
        <v>0</v>
      </c>
      <c r="AD17">
        <f>GH_TFC_Efficiencies!AD52*GH_TFC_Efficiencies!AD47</f>
        <v>0</v>
      </c>
      <c r="AE17">
        <f>GH_TFC_Efficiencies!AE52*GH_TFC_Efficiencies!AE47</f>
        <v>0</v>
      </c>
      <c r="AF17">
        <f>GH_TFC_Efficiencies!AF52*GH_TFC_Efficiencies!AF47</f>
        <v>0</v>
      </c>
      <c r="AG17">
        <f>GH_TFC_Efficiencies!AG52*GH_TFC_Efficiencies!AG47</f>
        <v>0</v>
      </c>
      <c r="AH17">
        <f>GH_TFC_Efficiencies!AH52*GH_TFC_Efficiencies!AH47</f>
        <v>0</v>
      </c>
      <c r="AI17">
        <f>GH_TFC_Efficiencies!AI52*GH_TFC_Efficiencies!AI47</f>
        <v>0</v>
      </c>
      <c r="AJ17">
        <f>GH_TFC_Efficiencies!AJ52*GH_TFC_Efficiencies!AJ47</f>
        <v>0</v>
      </c>
      <c r="AK17">
        <f>GH_TFC_Efficiencies!AK52*GH_TFC_Efficiencies!AK47</f>
        <v>0</v>
      </c>
      <c r="AL17">
        <f>GH_TFC_Efficiencies!AL52*GH_TFC_Efficiencies!AL47</f>
        <v>0</v>
      </c>
      <c r="AM17">
        <f>GH_TFC_Efficiencies!AM52*GH_TFC_Efficiencies!AM47</f>
        <v>0</v>
      </c>
      <c r="AN17">
        <f>GH_TFC_Efficiencies!AN52*GH_TFC_Efficiencies!AN47</f>
        <v>0</v>
      </c>
      <c r="AO17">
        <f>GH_TFC_Efficiencies!AO52*GH_TFC_Efficiencies!AO47</f>
        <v>0</v>
      </c>
      <c r="AP17">
        <f>GH_TFC_Efficiencies!AP52*GH_TFC_Efficiencies!AP47</f>
        <v>0</v>
      </c>
      <c r="AQ17">
        <f>GH_TFC_Efficiencies!AQ52*GH_TFC_Efficiencies!AQ47</f>
        <v>0</v>
      </c>
      <c r="AR17">
        <f>GH_TFC_Efficiencies!AR52*GH_TFC_Efficiencies!AR47</f>
        <v>0</v>
      </c>
      <c r="AS17">
        <f>GH_TFC_Efficiencies!AS52*GH_TFC_Efficiencies!AS47</f>
        <v>0</v>
      </c>
      <c r="AT17">
        <f>GH_TFC_Efficiencies!AT52*GH_TFC_Efficiencies!AT47</f>
        <v>0</v>
      </c>
      <c r="AU17">
        <f>GH_TFC_Efficiencies!AU52*GH_TFC_Efficiencies!AU47</f>
        <v>0</v>
      </c>
      <c r="AV17">
        <f>GH_TFC_Efficiencies!AV52*GH_TFC_Efficiencies!AV47</f>
        <v>0</v>
      </c>
      <c r="AW17">
        <f>GH_TFC_Efficiencies!AW52*GH_TFC_Efficiencies!AW47</f>
        <v>0</v>
      </c>
    </row>
    <row r="18" spans="1:49">
      <c r="A18" t="str">
        <f>GH_TFC_Efficiencies!A55</f>
        <v>GH</v>
      </c>
      <c r="B18" t="str">
        <f>GH_TFC_Efficiencies!B55</f>
        <v>Textile and leather</v>
      </c>
      <c r="C18" t="str">
        <f>GH_TFC_Efficiencies!C55</f>
        <v>Electricity</v>
      </c>
      <c r="D18" t="str">
        <f>GH_TFC_Efficiencies!D55</f>
        <v>Electric lights</v>
      </c>
      <c r="E18" t="str">
        <f>GH_TFC_Efficiencies!E55</f>
        <v>Light - Electric lights</v>
      </c>
      <c r="F18" t="s">
        <v>292</v>
      </c>
      <c r="G18">
        <f>GH_TFC_Efficiencies!G55*GH_TFC_Efficiencies!G47</f>
        <v>0.2</v>
      </c>
      <c r="H18">
        <f>GH_TFC_Efficiencies!H55*GH_TFC_Efficiencies!H47</f>
        <v>0.4</v>
      </c>
      <c r="I18">
        <f>GH_TFC_Efficiencies!I55*GH_TFC_Efficiencies!I47</f>
        <v>0.4</v>
      </c>
      <c r="J18">
        <f>GH_TFC_Efficiencies!J55*GH_TFC_Efficiencies!J47</f>
        <v>0.45</v>
      </c>
      <c r="K18">
        <f>GH_TFC_Efficiencies!K55*GH_TFC_Efficiencies!K47</f>
        <v>0.5</v>
      </c>
      <c r="L18">
        <f>GH_TFC_Efficiencies!L55*GH_TFC_Efficiencies!L47</f>
        <v>0.55000000000000004</v>
      </c>
      <c r="M18">
        <f>GH_TFC_Efficiencies!M55*GH_TFC_Efficiencies!M47</f>
        <v>0.60000000000000009</v>
      </c>
      <c r="N18">
        <f>GH_TFC_Efficiencies!N55*GH_TFC_Efficiencies!N47</f>
        <v>0.5</v>
      </c>
      <c r="O18">
        <f>GH_TFC_Efficiencies!O55*GH_TFC_Efficiencies!O47</f>
        <v>0.4</v>
      </c>
      <c r="P18">
        <f>GH_TFC_Efficiencies!P55*GH_TFC_Efficiencies!P47</f>
        <v>0.30000000000000004</v>
      </c>
      <c r="Q18">
        <f>GH_TFC_Efficiencies!Q55*GH_TFC_Efficiencies!Q47</f>
        <v>0.2</v>
      </c>
      <c r="R18">
        <f>GH_TFC_Efficiencies!R55*GH_TFC_Efficiencies!R47</f>
        <v>0</v>
      </c>
      <c r="S18">
        <f>GH_TFC_Efficiencies!S55*GH_TFC_Efficiencies!S47</f>
        <v>0</v>
      </c>
      <c r="T18">
        <f>GH_TFC_Efficiencies!T55*GH_TFC_Efficiencies!T47</f>
        <v>0</v>
      </c>
      <c r="U18">
        <f>GH_TFC_Efficiencies!U55*GH_TFC_Efficiencies!U47</f>
        <v>0</v>
      </c>
      <c r="V18">
        <f>GH_TFC_Efficiencies!V55*GH_TFC_Efficiencies!V47</f>
        <v>0</v>
      </c>
      <c r="W18">
        <f>GH_TFC_Efficiencies!W55*GH_TFC_Efficiencies!W47</f>
        <v>0</v>
      </c>
      <c r="X18">
        <f>GH_TFC_Efficiencies!X55*GH_TFC_Efficiencies!X47</f>
        <v>0</v>
      </c>
      <c r="Y18">
        <f>GH_TFC_Efficiencies!Y55*GH_TFC_Efficiencies!Y47</f>
        <v>0</v>
      </c>
      <c r="Z18">
        <f>GH_TFC_Efficiencies!Z55*GH_TFC_Efficiencies!Z47</f>
        <v>0</v>
      </c>
      <c r="AA18">
        <f>GH_TFC_Efficiencies!AA55*GH_TFC_Efficiencies!AA47</f>
        <v>0</v>
      </c>
      <c r="AB18">
        <f>GH_TFC_Efficiencies!AB55*GH_TFC_Efficiencies!AB47</f>
        <v>0</v>
      </c>
      <c r="AC18">
        <f>GH_TFC_Efficiencies!AC55*GH_TFC_Efficiencies!AC47</f>
        <v>0</v>
      </c>
      <c r="AD18">
        <f>GH_TFC_Efficiencies!AD55*GH_TFC_Efficiencies!AD47</f>
        <v>0</v>
      </c>
      <c r="AE18">
        <f>GH_TFC_Efficiencies!AE55*GH_TFC_Efficiencies!AE47</f>
        <v>0</v>
      </c>
      <c r="AF18">
        <f>GH_TFC_Efficiencies!AF55*GH_TFC_Efficiencies!AF47</f>
        <v>0</v>
      </c>
      <c r="AG18">
        <f>GH_TFC_Efficiencies!AG55*GH_TFC_Efficiencies!AG47</f>
        <v>0</v>
      </c>
      <c r="AH18">
        <f>GH_TFC_Efficiencies!AH55*GH_TFC_Efficiencies!AH47</f>
        <v>0</v>
      </c>
      <c r="AI18">
        <f>GH_TFC_Efficiencies!AI55*GH_TFC_Efficiencies!AI47</f>
        <v>0</v>
      </c>
      <c r="AJ18">
        <f>GH_TFC_Efficiencies!AJ55*GH_TFC_Efficiencies!AJ47</f>
        <v>0</v>
      </c>
      <c r="AK18">
        <f>GH_TFC_Efficiencies!AK55*GH_TFC_Efficiencies!AK47</f>
        <v>0</v>
      </c>
      <c r="AL18">
        <f>GH_TFC_Efficiencies!AL55*GH_TFC_Efficiencies!AL47</f>
        <v>0</v>
      </c>
      <c r="AM18">
        <f>GH_TFC_Efficiencies!AM55*GH_TFC_Efficiencies!AM47</f>
        <v>0</v>
      </c>
      <c r="AN18">
        <f>GH_TFC_Efficiencies!AN55*GH_TFC_Efficiencies!AN47</f>
        <v>0</v>
      </c>
      <c r="AO18">
        <f>GH_TFC_Efficiencies!AO55*GH_TFC_Efficiencies!AO47</f>
        <v>0</v>
      </c>
      <c r="AP18">
        <f>GH_TFC_Efficiencies!AP55*GH_TFC_Efficiencies!AP47</f>
        <v>0</v>
      </c>
      <c r="AQ18">
        <f>GH_TFC_Efficiencies!AQ55*GH_TFC_Efficiencies!AQ47</f>
        <v>0</v>
      </c>
      <c r="AR18">
        <f>GH_TFC_Efficiencies!AR55*GH_TFC_Efficiencies!AR47</f>
        <v>0</v>
      </c>
      <c r="AS18">
        <f>GH_TFC_Efficiencies!AS55*GH_TFC_Efficiencies!AS47</f>
        <v>0</v>
      </c>
      <c r="AT18">
        <f>GH_TFC_Efficiencies!AT55*GH_TFC_Efficiencies!AT47</f>
        <v>0</v>
      </c>
      <c r="AU18">
        <f>GH_TFC_Efficiencies!AU55*GH_TFC_Efficiencies!AU47</f>
        <v>0</v>
      </c>
      <c r="AV18">
        <f>GH_TFC_Efficiencies!AV55*GH_TFC_Efficiencies!AV47</f>
        <v>0</v>
      </c>
      <c r="AW18">
        <f>GH_TFC_Efficiencies!AW55*GH_TFC_Efficiencies!AW47</f>
        <v>0</v>
      </c>
    </row>
    <row r="19" spans="1:49">
      <c r="A19" t="str">
        <f>GH_TFC_Efficiencies!A60</f>
        <v>GH</v>
      </c>
      <c r="B19" t="str">
        <f>GH_TFC_Efficiencies!B60</f>
        <v>Non-specified (industry)</v>
      </c>
      <c r="C19" t="str">
        <f>GH_TFC_Efficiencies!C60</f>
        <v>Charcoal</v>
      </c>
      <c r="D19" t="str">
        <f>GH_TFC_Efficiencies!D60</f>
        <v>Charcoal stoves</v>
      </c>
      <c r="E19" t="str">
        <f>GH_TFC_Efficiencies!E60</f>
        <v>MTH.100.C - Charcoal stoves</v>
      </c>
      <c r="F19" t="s">
        <v>292</v>
      </c>
      <c r="G19">
        <f>GH_TFC_Efficiencies!G60*GH_TFC_Efficiencies!G58</f>
        <v>0</v>
      </c>
      <c r="H19">
        <f>GH_TFC_Efficiencies!H60*GH_TFC_Efficiencies!H58</f>
        <v>0</v>
      </c>
      <c r="I19">
        <f>GH_TFC_Efficiencies!I60*GH_TFC_Efficiencies!I58</f>
        <v>0</v>
      </c>
      <c r="J19">
        <f>GH_TFC_Efficiencies!J60*GH_TFC_Efficiencies!J58</f>
        <v>0</v>
      </c>
      <c r="K19">
        <f>GH_TFC_Efficiencies!K60*GH_TFC_Efficiencies!K58</f>
        <v>0</v>
      </c>
      <c r="L19">
        <f>GH_TFC_Efficiencies!L60*GH_TFC_Efficiencies!L58</f>
        <v>0</v>
      </c>
      <c r="M19">
        <f>GH_TFC_Efficiencies!M60*GH_TFC_Efficiencies!M58</f>
        <v>0</v>
      </c>
      <c r="N19">
        <f>GH_TFC_Efficiencies!N60*GH_TFC_Efficiencies!N58</f>
        <v>0</v>
      </c>
      <c r="O19">
        <f>GH_TFC_Efficiencies!O60*GH_TFC_Efficiencies!O58</f>
        <v>0</v>
      </c>
      <c r="P19">
        <f>GH_TFC_Efficiencies!P60*GH_TFC_Efficiencies!P58</f>
        <v>0</v>
      </c>
      <c r="Q19">
        <f>GH_TFC_Efficiencies!Q60*GH_TFC_Efficiencies!Q58</f>
        <v>0</v>
      </c>
      <c r="R19">
        <f>GH_TFC_Efficiencies!R60*GH_TFC_Efficiencies!R58</f>
        <v>0</v>
      </c>
      <c r="S19">
        <f>GH_TFC_Efficiencies!S60*GH_TFC_Efficiencies!S58</f>
        <v>0</v>
      </c>
      <c r="T19">
        <f>GH_TFC_Efficiencies!T60*GH_TFC_Efficiencies!T58</f>
        <v>0</v>
      </c>
      <c r="U19">
        <f>GH_TFC_Efficiencies!U60*GH_TFC_Efficiencies!U58</f>
        <v>0</v>
      </c>
      <c r="V19">
        <f>GH_TFC_Efficiencies!V60*GH_TFC_Efficiencies!V58</f>
        <v>0</v>
      </c>
      <c r="W19">
        <f>GH_TFC_Efficiencies!W60*GH_TFC_Efficiencies!W58</f>
        <v>0</v>
      </c>
      <c r="X19">
        <f>GH_TFC_Efficiencies!X60*GH_TFC_Efficiencies!X58</f>
        <v>0</v>
      </c>
      <c r="Y19">
        <f>GH_TFC_Efficiencies!Y60*GH_TFC_Efficiencies!Y58</f>
        <v>0</v>
      </c>
      <c r="Z19">
        <f>GH_TFC_Efficiencies!Z60*GH_TFC_Efficiencies!Z58</f>
        <v>0</v>
      </c>
      <c r="AA19">
        <f>GH_TFC_Efficiencies!AA60*GH_TFC_Efficiencies!AA58</f>
        <v>0</v>
      </c>
      <c r="AB19">
        <f>GH_TFC_Efficiencies!AB60*GH_TFC_Efficiencies!AB58</f>
        <v>0</v>
      </c>
      <c r="AC19">
        <f>GH_TFC_Efficiencies!AC60*GH_TFC_Efficiencies!AC58</f>
        <v>0</v>
      </c>
      <c r="AD19">
        <f>GH_TFC_Efficiencies!AD60*GH_TFC_Efficiencies!AD58</f>
        <v>0</v>
      </c>
      <c r="AE19">
        <f>GH_TFC_Efficiencies!AE60*GH_TFC_Efficiencies!AE58</f>
        <v>0</v>
      </c>
      <c r="AF19">
        <f>GH_TFC_Efficiencies!AF60*GH_TFC_Efficiencies!AF58</f>
        <v>0</v>
      </c>
      <c r="AG19">
        <f>GH_TFC_Efficiencies!AG60*GH_TFC_Efficiencies!AG58</f>
        <v>0</v>
      </c>
      <c r="AH19">
        <f>GH_TFC_Efficiencies!AH60*GH_TFC_Efficiencies!AH58</f>
        <v>0</v>
      </c>
      <c r="AI19">
        <f>GH_TFC_Efficiencies!AI60*GH_TFC_Efficiencies!AI58</f>
        <v>0</v>
      </c>
      <c r="AJ19">
        <f>GH_TFC_Efficiencies!AJ60*GH_TFC_Efficiencies!AJ58</f>
        <v>0</v>
      </c>
      <c r="AK19">
        <f>GH_TFC_Efficiencies!AK60*GH_TFC_Efficiencies!AK58</f>
        <v>0</v>
      </c>
      <c r="AL19">
        <f>GH_TFC_Efficiencies!AL60*GH_TFC_Efficiencies!AL58</f>
        <v>0</v>
      </c>
      <c r="AM19">
        <f>GH_TFC_Efficiencies!AM60*GH_TFC_Efficiencies!AM58</f>
        <v>0</v>
      </c>
      <c r="AN19">
        <f>GH_TFC_Efficiencies!AN60*GH_TFC_Efficiencies!AN58</f>
        <v>0</v>
      </c>
      <c r="AO19">
        <f>GH_TFC_Efficiencies!AO60*GH_TFC_Efficiencies!AO58</f>
        <v>0</v>
      </c>
      <c r="AP19">
        <f>GH_TFC_Efficiencies!AP60*GH_TFC_Efficiencies!AP58</f>
        <v>0</v>
      </c>
      <c r="AQ19">
        <f>GH_TFC_Efficiencies!AQ60*GH_TFC_Efficiencies!AQ58</f>
        <v>0</v>
      </c>
      <c r="AR19">
        <f>GH_TFC_Efficiencies!AR60*GH_TFC_Efficiencies!AR58</f>
        <v>0</v>
      </c>
      <c r="AS19">
        <f>GH_TFC_Efficiencies!AS60*GH_TFC_Efficiencies!AS58</f>
        <v>0</v>
      </c>
      <c r="AT19">
        <f>GH_TFC_Efficiencies!AT60*GH_TFC_Efficiencies!AT58</f>
        <v>0</v>
      </c>
      <c r="AU19">
        <f>GH_TFC_Efficiencies!AU60*GH_TFC_Efficiencies!AU58</f>
        <v>0</v>
      </c>
      <c r="AV19">
        <f>GH_TFC_Efficiencies!AV60*GH_TFC_Efficiencies!AV58</f>
        <v>65</v>
      </c>
      <c r="AW19">
        <f>GH_TFC_Efficiencies!AW60*GH_TFC_Efficiencies!AW58</f>
        <v>88</v>
      </c>
    </row>
    <row r="20" spans="1:49">
      <c r="A20" t="str">
        <f>GH_TFC_Efficiencies!A65</f>
        <v>GH</v>
      </c>
      <c r="B20" t="str">
        <f>GH_TFC_Efficiencies!B65</f>
        <v>Non-specified (industry)</v>
      </c>
      <c r="C20" t="str">
        <f>GH_TFC_Efficiencies!C65</f>
        <v>Electricity</v>
      </c>
      <c r="D20" t="str">
        <f>GH_TFC_Efficiencies!D65</f>
        <v>Electric motors</v>
      </c>
      <c r="E20" t="str">
        <f>GH_TFC_Efficiencies!E65</f>
        <v>MD - Electric motors</v>
      </c>
      <c r="F20" t="s">
        <v>292</v>
      </c>
      <c r="G20">
        <f>GH_TFC_Efficiencies!G65*GH_TFC_Efficiencies!G63</f>
        <v>11</v>
      </c>
      <c r="H20">
        <f>GH_TFC_Efficiencies!H65*GH_TFC_Efficiencies!H63</f>
        <v>12.5</v>
      </c>
      <c r="I20">
        <f>GH_TFC_Efficiencies!I65*GH_TFC_Efficiencies!I63</f>
        <v>14.5</v>
      </c>
      <c r="J20">
        <f>GH_TFC_Efficiencies!J65*GH_TFC_Efficiencies!J63</f>
        <v>31.427801828677147</v>
      </c>
      <c r="K20">
        <f>GH_TFC_Efficiencies!K65*GH_TFC_Efficiencies!K63</f>
        <v>23.955603657354281</v>
      </c>
      <c r="L20">
        <f>GH_TFC_Efficiencies!L65*GH_TFC_Efficiencies!L63</f>
        <v>21.483405486031423</v>
      </c>
      <c r="M20">
        <f>GH_TFC_Efficiencies!M65*GH_TFC_Efficiencies!M63</f>
        <v>19.511207314708575</v>
      </c>
      <c r="N20">
        <f>GH_TFC_Efficiencies!N65*GH_TFC_Efficiencies!N63</f>
        <v>7.5140091433857066</v>
      </c>
      <c r="O20">
        <f>GH_TFC_Efficiencies!O65*GH_TFC_Efficiencies!O63</f>
        <v>15.716810972062859</v>
      </c>
      <c r="P20">
        <f>GH_TFC_Efficiencies!P65*GH_TFC_Efficiencies!P63</f>
        <v>14.019612800740003</v>
      </c>
      <c r="Q20">
        <f>GH_TFC_Efficiencies!Q65*GH_TFC_Efficiencies!Q63</f>
        <v>11.122414629417143</v>
      </c>
      <c r="R20">
        <f>GH_TFC_Efficiencies!R65*GH_TFC_Efficiencies!R63</f>
        <v>32.175216458094276</v>
      </c>
      <c r="S20">
        <f>GH_TFC_Efficiencies!S65*GH_TFC_Efficiencies!S63</f>
        <v>21.619999999999997</v>
      </c>
      <c r="T20">
        <f>GH_TFC_Efficiencies!T65*GH_TFC_Efficiencies!T63</f>
        <v>6.77</v>
      </c>
      <c r="U20">
        <f>GH_TFC_Efficiencies!U65*GH_TFC_Efficiencies!U63</f>
        <v>25</v>
      </c>
      <c r="V20">
        <f>GH_TFC_Efficiencies!V65*GH_TFC_Efficiencies!V63</f>
        <v>42.086423772802846</v>
      </c>
      <c r="W20">
        <f>GH_TFC_Efficiencies!W65*GH_TFC_Efficiencies!W63</f>
        <v>33.439225601479983</v>
      </c>
      <c r="X20">
        <f>GH_TFC_Efficiencies!X65*GH_TFC_Efficiencies!X63</f>
        <v>45.292027430157127</v>
      </c>
      <c r="Y20">
        <f>GH_TFC_Efficiencies!Y65*GH_TFC_Efficiencies!Y63</f>
        <v>47.144829258834264</v>
      </c>
      <c r="Z20">
        <f>GH_TFC_Efficiencies!Z65*GH_TFC_Efficiencies!Z63</f>
        <v>47.497631087511408</v>
      </c>
      <c r="AA20">
        <f>GH_TFC_Efficiencies!AA65*GH_TFC_Efficiencies!AA63</f>
        <v>52.850432916188552</v>
      </c>
      <c r="AB20">
        <f>GH_TFC_Efficiencies!AB65*GH_TFC_Efficiencies!AB63</f>
        <v>58.203234744865696</v>
      </c>
      <c r="AC20">
        <f>GH_TFC_Efficiencies!AC65*GH_TFC_Efficiencies!AC63</f>
        <v>61.556036573542833</v>
      </c>
      <c r="AD20">
        <f>GH_TFC_Efficiencies!AD65*GH_TFC_Efficiencies!AD63</f>
        <v>44.408838402219978</v>
      </c>
      <c r="AE20">
        <f>GH_TFC_Efficiencies!AE65*GH_TFC_Efficiencies!AE63</f>
        <v>47.261640230897115</v>
      </c>
      <c r="AF20">
        <f>GH_TFC_Efficiencies!AF65*GH_TFC_Efficiencies!AF63</f>
        <v>53.114442059574259</v>
      </c>
      <c r="AG20">
        <f>GH_TFC_Efficiencies!AG65*GH_TFC_Efficiencies!AG63</f>
        <v>84.467243888251403</v>
      </c>
      <c r="AH20">
        <f>GH_TFC_Efficiencies!AH65*GH_TFC_Efficiencies!AH63</f>
        <v>17.320045716928547</v>
      </c>
      <c r="AI20">
        <f>GH_TFC_Efficiencies!AI65*GH_TFC_Efficiencies!AI63</f>
        <v>70.172847545605691</v>
      </c>
      <c r="AJ20">
        <f>GH_TFC_Efficiencies!AJ65*GH_TFC_Efficiencies!AJ63</f>
        <v>68.025649374282821</v>
      </c>
      <c r="AK20">
        <f>GH_TFC_Efficiencies!AK65*GH_TFC_Efficiencies!AK63</f>
        <v>68.378451202959965</v>
      </c>
      <c r="AL20">
        <f>GH_TFC_Efficiencies!AL65*GH_TFC_Efficiencies!AL63</f>
        <v>98.73125303163711</v>
      </c>
      <c r="AM20">
        <f>GH_TFC_Efficiencies!AM65*GH_TFC_Efficiencies!AM63</f>
        <v>43.334054860314254</v>
      </c>
      <c r="AN20">
        <f>GH_TFC_Efficiencies!AN65*GH_TFC_Efficiencies!AN63</f>
        <v>40.436856688991391</v>
      </c>
      <c r="AO20">
        <f>GH_TFC_Efficiencies!AO65*GH_TFC_Efficiencies!AO63</f>
        <v>61.789658517668535</v>
      </c>
      <c r="AP20">
        <f>GH_TFC_Efficiencies!AP65*GH_TFC_Efficiencies!AP63</f>
        <v>105.64246034634567</v>
      </c>
      <c r="AQ20">
        <f>GH_TFC_Efficiencies!AQ65*GH_TFC_Efficiencies!AQ63</f>
        <v>65.495262175022816</v>
      </c>
      <c r="AR20">
        <f>GH_TFC_Efficiencies!AR65*GH_TFC_Efficiencies!AR63</f>
        <v>76.34806400369996</v>
      </c>
      <c r="AS20">
        <f>GH_TFC_Efficiencies!AS65*GH_TFC_Efficiencies!AS63</f>
        <v>73.200865832377104</v>
      </c>
      <c r="AT20">
        <f>GH_TFC_Efficiencies!AT65*GH_TFC_Efficiencies!AT63</f>
        <v>82.053667661054249</v>
      </c>
      <c r="AU20">
        <f>GH_TFC_Efficiencies!AU65*GH_TFC_Efficiencies!AU63</f>
        <v>85.864894655571447</v>
      </c>
      <c r="AV20">
        <f>GH_TFC_Efficiencies!AV65*GH_TFC_Efficiencies!AV63</f>
        <v>92.582158197431397</v>
      </c>
      <c r="AW20">
        <f>GH_TFC_Efficiencies!AW65*GH_TFC_Efficiencies!AW63</f>
        <v>92.366981928632399</v>
      </c>
    </row>
    <row r="21" spans="1:49">
      <c r="A21" t="str">
        <f>GH_TFC_Efficiencies!A68</f>
        <v>GH</v>
      </c>
      <c r="B21" t="str">
        <f>GH_TFC_Efficiencies!B68</f>
        <v>Non-specified (industry)</v>
      </c>
      <c r="C21" t="str">
        <f>GH_TFC_Efficiencies!C68</f>
        <v>Electricity</v>
      </c>
      <c r="D21" t="str">
        <f>GH_TFC_Efficiencies!D68</f>
        <v>Electric heaters - MTH.100.C</v>
      </c>
      <c r="E21" t="str">
        <f>GH_TFC_Efficiencies!E68</f>
        <v>MTH.100.C - Electric heaters</v>
      </c>
      <c r="F21" t="s">
        <v>292</v>
      </c>
      <c r="G21">
        <f>GH_TFC_Efficiencies!G68*GH_TFC_Efficiencies!G63</f>
        <v>4.4000000000000004</v>
      </c>
      <c r="H21">
        <f>GH_TFC_Efficiencies!H68*GH_TFC_Efficiencies!H63</f>
        <v>5</v>
      </c>
      <c r="I21">
        <f>GH_TFC_Efficiencies!I68*GH_TFC_Efficiencies!I63</f>
        <v>5.8000000000000007</v>
      </c>
      <c r="J21">
        <f>GH_TFC_Efficiencies!J68*GH_TFC_Efficiencies!J63</f>
        <v>12.57112073147086</v>
      </c>
      <c r="K21">
        <f>GH_TFC_Efficiencies!K68*GH_TFC_Efficiencies!K63</f>
        <v>9.5822414629417132</v>
      </c>
      <c r="L21">
        <f>GH_TFC_Efficiencies!L68*GH_TFC_Efficiencies!L63</f>
        <v>8.5933621944125687</v>
      </c>
      <c r="M21">
        <f>GH_TFC_Efficiencies!M68*GH_TFC_Efficiencies!M63</f>
        <v>7.8044829258834305</v>
      </c>
      <c r="N21">
        <f>GH_TFC_Efficiencies!N68*GH_TFC_Efficiencies!N63</f>
        <v>3.0056036573542828</v>
      </c>
      <c r="O21">
        <f>GH_TFC_Efficiencies!O68*GH_TFC_Efficiencies!O63</f>
        <v>6.2867243888251441</v>
      </c>
      <c r="P21">
        <f>GH_TFC_Efficiencies!P68*GH_TFC_Efficiencies!P63</f>
        <v>5.6078451202960018</v>
      </c>
      <c r="Q21">
        <f>GH_TFC_Efficiencies!Q68*GH_TFC_Efficiencies!Q63</f>
        <v>4.4489658517668573</v>
      </c>
      <c r="R21">
        <f>GH_TFC_Efficiencies!R68*GH_TFC_Efficiencies!R63</f>
        <v>12.870086583237711</v>
      </c>
      <c r="S21">
        <f>GH_TFC_Efficiencies!S68*GH_TFC_Efficiencies!S63</f>
        <v>8.6479999999999997</v>
      </c>
      <c r="T21">
        <f>GH_TFC_Efficiencies!T68*GH_TFC_Efficiencies!T63</f>
        <v>2.7080000000000002</v>
      </c>
      <c r="U21">
        <f>GH_TFC_Efficiencies!U68*GH_TFC_Efficiencies!U63</f>
        <v>10</v>
      </c>
      <c r="V21">
        <f>GH_TFC_Efficiencies!V68*GH_TFC_Efficiencies!V63</f>
        <v>16.834569509121138</v>
      </c>
      <c r="W21">
        <f>GH_TFC_Efficiencies!W68*GH_TFC_Efficiencies!W63</f>
        <v>13.375690240591993</v>
      </c>
      <c r="X21">
        <f>GH_TFC_Efficiencies!X68*GH_TFC_Efficiencies!X63</f>
        <v>18.116810972062851</v>
      </c>
      <c r="Y21">
        <f>GH_TFC_Efficiencies!Y68*GH_TFC_Efficiencies!Y63</f>
        <v>18.857931703533705</v>
      </c>
      <c r="Z21">
        <f>GH_TFC_Efficiencies!Z68*GH_TFC_Efficiencies!Z63</f>
        <v>18.999052435004565</v>
      </c>
      <c r="AA21">
        <f>GH_TFC_Efficiencies!AA68*GH_TFC_Efficiencies!AA63</f>
        <v>21.140173166475421</v>
      </c>
      <c r="AB21">
        <f>GH_TFC_Efficiencies!AB68*GH_TFC_Efficiencies!AB63</f>
        <v>23.281293897946281</v>
      </c>
      <c r="AC21">
        <f>GH_TFC_Efficiencies!AC68*GH_TFC_Efficiencies!AC63</f>
        <v>24.622414629417136</v>
      </c>
      <c r="AD21">
        <f>GH_TFC_Efficiencies!AD68*GH_TFC_Efficiencies!AD63</f>
        <v>17.763535360887992</v>
      </c>
      <c r="AE21">
        <f>GH_TFC_Efficiencies!AE68*GH_TFC_Efficiencies!AE63</f>
        <v>18.904656092358845</v>
      </c>
      <c r="AF21">
        <f>GH_TFC_Efficiencies!AF68*GH_TFC_Efficiencies!AF63</f>
        <v>21.245776823829704</v>
      </c>
      <c r="AG21">
        <f>GH_TFC_Efficiencies!AG68*GH_TFC_Efficiencies!AG63</f>
        <v>33.786897555300563</v>
      </c>
      <c r="AH21">
        <f>GH_TFC_Efficiencies!AH68*GH_TFC_Efficiencies!AH63</f>
        <v>6.9280182867714188</v>
      </c>
      <c r="AI21">
        <f>GH_TFC_Efficiencies!AI68*GH_TFC_Efficiencies!AI63</f>
        <v>28.069139018242279</v>
      </c>
      <c r="AJ21">
        <f>GH_TFC_Efficiencies!AJ68*GH_TFC_Efficiencies!AJ63</f>
        <v>27.210259749713131</v>
      </c>
      <c r="AK21">
        <f>GH_TFC_Efficiencies!AK68*GH_TFC_Efficiencies!AK63</f>
        <v>27.351380481183988</v>
      </c>
      <c r="AL21">
        <f>GH_TFC_Efficiencies!AL68*GH_TFC_Efficiencies!AL63</f>
        <v>39.492501212654844</v>
      </c>
      <c r="AM21">
        <f>GH_TFC_Efficiencies!AM68*GH_TFC_Efficiencies!AM63</f>
        <v>17.333621944125703</v>
      </c>
      <c r="AN21">
        <f>GH_TFC_Efficiencies!AN68*GH_TFC_Efficiencies!AN63</f>
        <v>16.174742675596558</v>
      </c>
      <c r="AO21">
        <f>GH_TFC_Efficiencies!AO68*GH_TFC_Efficiencies!AO63</f>
        <v>24.715863407067417</v>
      </c>
      <c r="AP21">
        <f>GH_TFC_Efficiencies!AP68*GH_TFC_Efficiencies!AP63</f>
        <v>42.256984138538272</v>
      </c>
      <c r="AQ21">
        <f>GH_TFC_Efficiencies!AQ68*GH_TFC_Efficiencies!AQ63</f>
        <v>26.198104870009129</v>
      </c>
      <c r="AR21">
        <f>GH_TFC_Efficiencies!AR68*GH_TFC_Efficiencies!AR63</f>
        <v>30.539225601479984</v>
      </c>
      <c r="AS21">
        <f>GH_TFC_Efficiencies!AS68*GH_TFC_Efficiencies!AS63</f>
        <v>29.280346332950842</v>
      </c>
      <c r="AT21">
        <f>GH_TFC_Efficiencies!AT68*GH_TFC_Efficiencies!AT63</f>
        <v>32.821467064421704</v>
      </c>
      <c r="AU21">
        <f>GH_TFC_Efficiencies!AU68*GH_TFC_Efficiencies!AU63</f>
        <v>34.34595786222858</v>
      </c>
      <c r="AV21">
        <f>GH_TFC_Efficiencies!AV68*GH_TFC_Efficiencies!AV63</f>
        <v>37.032863278972563</v>
      </c>
      <c r="AW21">
        <f>GH_TFC_Efficiencies!AW68*GH_TFC_Efficiencies!AW63</f>
        <v>36.946792771452962</v>
      </c>
    </row>
    <row r="22" spans="1:49">
      <c r="A22" t="str">
        <f>GH_TFC_Efficiencies!A71</f>
        <v>GH</v>
      </c>
      <c r="B22" t="str">
        <f>GH_TFC_Efficiencies!B71</f>
        <v>Non-specified (industry)</v>
      </c>
      <c r="C22" t="str">
        <f>GH_TFC_Efficiencies!C71</f>
        <v>Electricity</v>
      </c>
      <c r="D22" t="str">
        <f>GH_TFC_Efficiencies!D71</f>
        <v>Electric lights</v>
      </c>
      <c r="E22" t="str">
        <f>GH_TFC_Efficiencies!E71</f>
        <v>Light - Electric lights</v>
      </c>
      <c r="F22" t="s">
        <v>292</v>
      </c>
      <c r="G22">
        <f>GH_TFC_Efficiencies!G71*GH_TFC_Efficiencies!G63</f>
        <v>4.4000000000000004</v>
      </c>
      <c r="H22">
        <f>GH_TFC_Efficiencies!H71*GH_TFC_Efficiencies!H63</f>
        <v>5</v>
      </c>
      <c r="I22">
        <f>GH_TFC_Efficiencies!I71*GH_TFC_Efficiencies!I63</f>
        <v>5.8000000000000007</v>
      </c>
      <c r="J22">
        <f>GH_TFC_Efficiencies!J71*GH_TFC_Efficiencies!J63</f>
        <v>12.57112073147086</v>
      </c>
      <c r="K22">
        <f>GH_TFC_Efficiencies!K71*GH_TFC_Efficiencies!K63</f>
        <v>9.5822414629417132</v>
      </c>
      <c r="L22">
        <f>GH_TFC_Efficiencies!L71*GH_TFC_Efficiencies!L63</f>
        <v>8.5933621944125687</v>
      </c>
      <c r="M22">
        <f>GH_TFC_Efficiencies!M71*GH_TFC_Efficiencies!M63</f>
        <v>7.8044829258834305</v>
      </c>
      <c r="N22">
        <f>GH_TFC_Efficiencies!N71*GH_TFC_Efficiencies!N63</f>
        <v>3.0056036573542828</v>
      </c>
      <c r="O22">
        <f>GH_TFC_Efficiencies!O71*GH_TFC_Efficiencies!O63</f>
        <v>6.2867243888251441</v>
      </c>
      <c r="P22">
        <f>GH_TFC_Efficiencies!P71*GH_TFC_Efficiencies!P63</f>
        <v>5.6078451202960018</v>
      </c>
      <c r="Q22">
        <f>GH_TFC_Efficiencies!Q71*GH_TFC_Efficiencies!Q63</f>
        <v>4.4489658517668573</v>
      </c>
      <c r="R22">
        <f>GH_TFC_Efficiencies!R71*GH_TFC_Efficiencies!R63</f>
        <v>12.870086583237711</v>
      </c>
      <c r="S22">
        <f>GH_TFC_Efficiencies!S71*GH_TFC_Efficiencies!S63</f>
        <v>8.6479999999999997</v>
      </c>
      <c r="T22">
        <f>GH_TFC_Efficiencies!T71*GH_TFC_Efficiencies!T63</f>
        <v>2.7080000000000002</v>
      </c>
      <c r="U22">
        <f>GH_TFC_Efficiencies!U71*GH_TFC_Efficiencies!U63</f>
        <v>10</v>
      </c>
      <c r="V22">
        <f>GH_TFC_Efficiencies!V71*GH_TFC_Efficiencies!V63</f>
        <v>16.834569509121138</v>
      </c>
      <c r="W22">
        <f>GH_TFC_Efficiencies!W71*GH_TFC_Efficiencies!W63</f>
        <v>13.375690240591993</v>
      </c>
      <c r="X22">
        <f>GH_TFC_Efficiencies!X71*GH_TFC_Efficiencies!X63</f>
        <v>18.116810972062851</v>
      </c>
      <c r="Y22">
        <f>GH_TFC_Efficiencies!Y71*GH_TFC_Efficiencies!Y63</f>
        <v>18.857931703533705</v>
      </c>
      <c r="Z22">
        <f>GH_TFC_Efficiencies!Z71*GH_TFC_Efficiencies!Z63</f>
        <v>18.999052435004565</v>
      </c>
      <c r="AA22">
        <f>GH_TFC_Efficiencies!AA71*GH_TFC_Efficiencies!AA63</f>
        <v>21.140173166475421</v>
      </c>
      <c r="AB22">
        <f>GH_TFC_Efficiencies!AB71*GH_TFC_Efficiencies!AB63</f>
        <v>23.281293897946281</v>
      </c>
      <c r="AC22">
        <f>GH_TFC_Efficiencies!AC71*GH_TFC_Efficiencies!AC63</f>
        <v>24.622414629417136</v>
      </c>
      <c r="AD22">
        <f>GH_TFC_Efficiencies!AD71*GH_TFC_Efficiencies!AD63</f>
        <v>17.763535360887992</v>
      </c>
      <c r="AE22">
        <f>GH_TFC_Efficiencies!AE71*GH_TFC_Efficiencies!AE63</f>
        <v>18.904656092358845</v>
      </c>
      <c r="AF22">
        <f>GH_TFC_Efficiencies!AF71*GH_TFC_Efficiencies!AF63</f>
        <v>21.245776823829704</v>
      </c>
      <c r="AG22">
        <f>GH_TFC_Efficiencies!AG71*GH_TFC_Efficiencies!AG63</f>
        <v>33.786897555300563</v>
      </c>
      <c r="AH22">
        <f>GH_TFC_Efficiencies!AH71*GH_TFC_Efficiencies!AH63</f>
        <v>6.9280182867714188</v>
      </c>
      <c r="AI22">
        <f>GH_TFC_Efficiencies!AI71*GH_TFC_Efficiencies!AI63</f>
        <v>28.069139018242279</v>
      </c>
      <c r="AJ22">
        <f>GH_TFC_Efficiencies!AJ71*GH_TFC_Efficiencies!AJ63</f>
        <v>27.210259749713131</v>
      </c>
      <c r="AK22">
        <f>GH_TFC_Efficiencies!AK71*GH_TFC_Efficiencies!AK63</f>
        <v>27.351380481183988</v>
      </c>
      <c r="AL22">
        <f>GH_TFC_Efficiencies!AL71*GH_TFC_Efficiencies!AL63</f>
        <v>39.492501212654844</v>
      </c>
      <c r="AM22">
        <f>GH_TFC_Efficiencies!AM71*GH_TFC_Efficiencies!AM63</f>
        <v>17.333621944125703</v>
      </c>
      <c r="AN22">
        <f>GH_TFC_Efficiencies!AN71*GH_TFC_Efficiencies!AN63</f>
        <v>16.174742675596558</v>
      </c>
      <c r="AO22">
        <f>GH_TFC_Efficiencies!AO71*GH_TFC_Efficiencies!AO63</f>
        <v>24.715863407067417</v>
      </c>
      <c r="AP22">
        <f>GH_TFC_Efficiencies!AP71*GH_TFC_Efficiencies!AP63</f>
        <v>42.256984138538272</v>
      </c>
      <c r="AQ22">
        <f>GH_TFC_Efficiencies!AQ71*GH_TFC_Efficiencies!AQ63</f>
        <v>26.198104870009129</v>
      </c>
      <c r="AR22">
        <f>GH_TFC_Efficiencies!AR71*GH_TFC_Efficiencies!AR63</f>
        <v>30.539225601479984</v>
      </c>
      <c r="AS22">
        <f>GH_TFC_Efficiencies!AS71*GH_TFC_Efficiencies!AS63</f>
        <v>29.280346332950842</v>
      </c>
      <c r="AT22">
        <f>GH_TFC_Efficiencies!AT71*GH_TFC_Efficiencies!AT63</f>
        <v>32.821467064421704</v>
      </c>
      <c r="AU22">
        <f>GH_TFC_Efficiencies!AU71*GH_TFC_Efficiencies!AU63</f>
        <v>34.34595786222858</v>
      </c>
      <c r="AV22">
        <f>GH_TFC_Efficiencies!AV71*GH_TFC_Efficiencies!AV63</f>
        <v>37.032863278972563</v>
      </c>
      <c r="AW22">
        <f>GH_TFC_Efficiencies!AW71*GH_TFC_Efficiencies!AW63</f>
        <v>36.946792771452962</v>
      </c>
    </row>
    <row r="23" spans="1:49">
      <c r="A23" t="str">
        <f>GH_TFC_Efficiencies!A74</f>
        <v>GH</v>
      </c>
      <c r="B23" t="str">
        <f>GH_TFC_Efficiencies!B74</f>
        <v>Non-specified (industry)</v>
      </c>
      <c r="C23" t="str">
        <f>GH_TFC_Efficiencies!C74</f>
        <v>Electricity</v>
      </c>
      <c r="D23" t="str">
        <f>GH_TFC_Efficiencies!D74</f>
        <v>Electric heaters - MTH.200.C</v>
      </c>
      <c r="E23" t="str">
        <f>GH_TFC_Efficiencies!E74</f>
        <v>MTH.200.C - Electric heaters</v>
      </c>
      <c r="F23" t="s">
        <v>292</v>
      </c>
      <c r="G23">
        <f>GH_TFC_Efficiencies!G74*GH_TFC_Efficiencies!G63</f>
        <v>2.2000000000000002</v>
      </c>
      <c r="H23">
        <f>GH_TFC_Efficiencies!H74*GH_TFC_Efficiencies!H63</f>
        <v>2.5</v>
      </c>
      <c r="I23">
        <f>GH_TFC_Efficiencies!I74*GH_TFC_Efficiencies!I63</f>
        <v>2.9000000000000004</v>
      </c>
      <c r="J23">
        <f>GH_TFC_Efficiencies!J74*GH_TFC_Efficiencies!J63</f>
        <v>6.2855603657354298</v>
      </c>
      <c r="K23">
        <f>GH_TFC_Efficiencies!K74*GH_TFC_Efficiencies!K63</f>
        <v>4.7911207314708566</v>
      </c>
      <c r="L23">
        <f>GH_TFC_Efficiencies!L74*GH_TFC_Efficiencies!L63</f>
        <v>4.2966810972062843</v>
      </c>
      <c r="M23">
        <f>GH_TFC_Efficiencies!M74*GH_TFC_Efficiencies!M63</f>
        <v>3.9022414629417153</v>
      </c>
      <c r="N23">
        <f>GH_TFC_Efficiencies!N74*GH_TFC_Efficiencies!N63</f>
        <v>1.5028018286771414</v>
      </c>
      <c r="O23">
        <f>GH_TFC_Efficiencies!O74*GH_TFC_Efficiencies!O63</f>
        <v>3.143362194412572</v>
      </c>
      <c r="P23">
        <f>GH_TFC_Efficiencies!P74*GH_TFC_Efficiencies!P63</f>
        <v>2.8039225601480009</v>
      </c>
      <c r="Q23">
        <f>GH_TFC_Efficiencies!Q74*GH_TFC_Efficiencies!Q63</f>
        <v>2.2244829258834287</v>
      </c>
      <c r="R23">
        <f>GH_TFC_Efficiencies!R74*GH_TFC_Efficiencies!R63</f>
        <v>6.4350432916188556</v>
      </c>
      <c r="S23">
        <f>GH_TFC_Efficiencies!S74*GH_TFC_Efficiencies!S63</f>
        <v>4.3239999999999998</v>
      </c>
      <c r="T23">
        <f>GH_TFC_Efficiencies!T74*GH_TFC_Efficiencies!T63</f>
        <v>1.3540000000000001</v>
      </c>
      <c r="U23">
        <f>GH_TFC_Efficiencies!U74*GH_TFC_Efficiencies!U63</f>
        <v>5</v>
      </c>
      <c r="V23">
        <f>GH_TFC_Efficiencies!V74*GH_TFC_Efficiencies!V63</f>
        <v>8.4172847545605691</v>
      </c>
      <c r="W23">
        <f>GH_TFC_Efficiencies!W74*GH_TFC_Efficiencies!W63</f>
        <v>6.6878451202959965</v>
      </c>
      <c r="X23">
        <f>GH_TFC_Efficiencies!X74*GH_TFC_Efficiencies!X63</f>
        <v>9.0584054860314254</v>
      </c>
      <c r="Y23">
        <f>GH_TFC_Efficiencies!Y74*GH_TFC_Efficiencies!Y63</f>
        <v>9.4289658517668524</v>
      </c>
      <c r="Z23">
        <f>GH_TFC_Efficiencies!Z74*GH_TFC_Efficiencies!Z63</f>
        <v>9.4995262175022823</v>
      </c>
      <c r="AA23">
        <f>GH_TFC_Efficiencies!AA74*GH_TFC_Efficiencies!AA63</f>
        <v>10.57008658323771</v>
      </c>
      <c r="AB23">
        <f>GH_TFC_Efficiencies!AB74*GH_TFC_Efficiencies!AB63</f>
        <v>11.64064694897314</v>
      </c>
      <c r="AC23">
        <f>GH_TFC_Efficiencies!AC74*GH_TFC_Efficiencies!AC63</f>
        <v>12.311207314708568</v>
      </c>
      <c r="AD23">
        <f>GH_TFC_Efficiencies!AD74*GH_TFC_Efficiencies!AD63</f>
        <v>8.8817676804439962</v>
      </c>
      <c r="AE23">
        <f>GH_TFC_Efficiencies!AE74*GH_TFC_Efficiencies!AE63</f>
        <v>9.4523280461794226</v>
      </c>
      <c r="AF23">
        <f>GH_TFC_Efficiencies!AF74*GH_TFC_Efficiencies!AF63</f>
        <v>10.622888411914852</v>
      </c>
      <c r="AG23">
        <f>GH_TFC_Efficiencies!AG74*GH_TFC_Efficiencies!AG63</f>
        <v>16.893448777650281</v>
      </c>
      <c r="AH23">
        <f>GH_TFC_Efficiencies!AH74*GH_TFC_Efficiencies!AH63</f>
        <v>3.4640091433857094</v>
      </c>
      <c r="AI23">
        <f>GH_TFC_Efficiencies!AI74*GH_TFC_Efficiencies!AI63</f>
        <v>14.034569509121139</v>
      </c>
      <c r="AJ23">
        <f>GH_TFC_Efficiencies!AJ74*GH_TFC_Efficiencies!AJ63</f>
        <v>13.605129874856566</v>
      </c>
      <c r="AK23">
        <f>GH_TFC_Efficiencies!AK74*GH_TFC_Efficiencies!AK63</f>
        <v>13.675690240591994</v>
      </c>
      <c r="AL23">
        <f>GH_TFC_Efficiencies!AL74*GH_TFC_Efficiencies!AL63</f>
        <v>19.746250606327422</v>
      </c>
      <c r="AM23">
        <f>GH_TFC_Efficiencies!AM74*GH_TFC_Efficiencies!AM63</f>
        <v>8.6668109720628514</v>
      </c>
      <c r="AN23">
        <f>GH_TFC_Efficiencies!AN74*GH_TFC_Efficiencies!AN63</f>
        <v>8.0873713377982792</v>
      </c>
      <c r="AO23">
        <f>GH_TFC_Efficiencies!AO74*GH_TFC_Efficiencies!AO63</f>
        <v>12.357931703533708</v>
      </c>
      <c r="AP23">
        <f>GH_TFC_Efficiencies!AP74*GH_TFC_Efficiencies!AP63</f>
        <v>21.128492069269136</v>
      </c>
      <c r="AQ23">
        <f>GH_TFC_Efficiencies!AQ74*GH_TFC_Efficiencies!AQ63</f>
        <v>13.099052435004564</v>
      </c>
      <c r="AR23">
        <f>GH_TFC_Efficiencies!AR74*GH_TFC_Efficiencies!AR63</f>
        <v>15.269612800739992</v>
      </c>
      <c r="AS23">
        <f>GH_TFC_Efficiencies!AS74*GH_TFC_Efficiencies!AS63</f>
        <v>14.640173166475421</v>
      </c>
      <c r="AT23">
        <f>GH_TFC_Efficiencies!AT74*GH_TFC_Efficiencies!AT63</f>
        <v>16.410733532210852</v>
      </c>
      <c r="AU23">
        <f>GH_TFC_Efficiencies!AU74*GH_TFC_Efficiencies!AU63</f>
        <v>17.17297893111429</v>
      </c>
      <c r="AV23">
        <f>GH_TFC_Efficiencies!AV74*GH_TFC_Efficiencies!AV63</f>
        <v>18.516431639486282</v>
      </c>
      <c r="AW23">
        <f>GH_TFC_Efficiencies!AW74*GH_TFC_Efficiencies!AW63</f>
        <v>18.473396385726481</v>
      </c>
    </row>
    <row r="24" spans="1:49">
      <c r="A24" t="str">
        <f>GH_TFC_Efficiencies!A79</f>
        <v>GH</v>
      </c>
      <c r="B24" t="str">
        <f>GH_TFC_Efficiencies!B79</f>
        <v>Non-specified (industry)</v>
      </c>
      <c r="C24" t="str">
        <f>GH_TFC_Efficiencies!C79</f>
        <v>Fuel oil</v>
      </c>
      <c r="D24" t="str">
        <f>GH_TFC_Efficiencies!D79</f>
        <v>Industry static diesel engines</v>
      </c>
      <c r="E24" t="str">
        <f>GH_TFC_Efficiencies!E79</f>
        <v>MD - Industry static diesel engines</v>
      </c>
      <c r="F24" t="s">
        <v>292</v>
      </c>
      <c r="G24">
        <f>GH_TFC_Efficiencies!G79*GH_TFC_Efficiencies!G77</f>
        <v>88</v>
      </c>
      <c r="H24">
        <f>GH_TFC_Efficiencies!H79*GH_TFC_Efficiencies!H77</f>
        <v>93</v>
      </c>
      <c r="I24">
        <f>GH_TFC_Efficiencies!I79*GH_TFC_Efficiencies!I77</f>
        <v>95</v>
      </c>
      <c r="J24">
        <f>GH_TFC_Efficiencies!J79*GH_TFC_Efficiencies!J77</f>
        <v>92</v>
      </c>
      <c r="K24">
        <f>GH_TFC_Efficiencies!K79*GH_TFC_Efficiencies!K77</f>
        <v>103</v>
      </c>
      <c r="L24">
        <f>GH_TFC_Efficiencies!L79*GH_TFC_Efficiencies!L77</f>
        <v>98</v>
      </c>
      <c r="M24">
        <f>GH_TFC_Efficiencies!M79*GH_TFC_Efficiencies!M77</f>
        <v>96</v>
      </c>
      <c r="N24">
        <f>GH_TFC_Efficiencies!N79*GH_TFC_Efficiencies!N77</f>
        <v>83</v>
      </c>
      <c r="O24">
        <f>GH_TFC_Efficiencies!O79*GH_TFC_Efficiencies!O77</f>
        <v>74</v>
      </c>
      <c r="P24">
        <f>GH_TFC_Efficiencies!P79*GH_TFC_Efficiencies!P77</f>
        <v>70</v>
      </c>
      <c r="Q24">
        <f>GH_TFC_Efficiencies!Q79*GH_TFC_Efficiencies!Q77</f>
        <v>91</v>
      </c>
      <c r="R24">
        <f>GH_TFC_Efficiencies!R79*GH_TFC_Efficiencies!R77</f>
        <v>33</v>
      </c>
      <c r="S24">
        <f>GH_TFC_Efficiencies!S79*GH_TFC_Efficiencies!S77</f>
        <v>13</v>
      </c>
      <c r="T24">
        <f>GH_TFC_Efficiencies!T79*GH_TFC_Efficiencies!T77</f>
        <v>61</v>
      </c>
      <c r="U24">
        <f>GH_TFC_Efficiencies!U79*GH_TFC_Efficiencies!U77</f>
        <v>9</v>
      </c>
      <c r="V24">
        <f>GH_TFC_Efficiencies!V79*GH_TFC_Efficiencies!V77</f>
        <v>27</v>
      </c>
      <c r="W24">
        <f>GH_TFC_Efficiencies!W79*GH_TFC_Efficiencies!W77</f>
        <v>36</v>
      </c>
      <c r="X24">
        <f>GH_TFC_Efficiencies!X79*GH_TFC_Efficiencies!X77</f>
        <v>36</v>
      </c>
      <c r="Y24">
        <f>GH_TFC_Efficiencies!Y79*GH_TFC_Efficiencies!Y77</f>
        <v>40</v>
      </c>
      <c r="Z24">
        <f>GH_TFC_Efficiencies!Z79*GH_TFC_Efficiencies!Z77</f>
        <v>40</v>
      </c>
      <c r="AA24">
        <f>GH_TFC_Efficiencies!AA79*GH_TFC_Efficiencies!AA77</f>
        <v>40</v>
      </c>
      <c r="AB24">
        <f>GH_TFC_Efficiencies!AB79*GH_TFC_Efficiencies!AB77</f>
        <v>42</v>
      </c>
      <c r="AC24">
        <f>GH_TFC_Efficiencies!AC79*GH_TFC_Efficiencies!AC77</f>
        <v>41</v>
      </c>
      <c r="AD24">
        <f>GH_TFC_Efficiencies!AD79*GH_TFC_Efficiencies!AD77</f>
        <v>43</v>
      </c>
      <c r="AE24">
        <f>GH_TFC_Efficiencies!AE79*GH_TFC_Efficiencies!AE77</f>
        <v>46</v>
      </c>
      <c r="AF24">
        <f>GH_TFC_Efficiencies!AF79*GH_TFC_Efficiencies!AF77</f>
        <v>48</v>
      </c>
      <c r="AG24">
        <f>GH_TFC_Efficiencies!AG79*GH_TFC_Efficiencies!AG77</f>
        <v>53</v>
      </c>
      <c r="AH24">
        <f>GH_TFC_Efficiencies!AH79*GH_TFC_Efficiencies!AH77</f>
        <v>49</v>
      </c>
      <c r="AI24">
        <f>GH_TFC_Efficiencies!AI79*GH_TFC_Efficiencies!AI77</f>
        <v>56</v>
      </c>
      <c r="AJ24">
        <f>GH_TFC_Efficiencies!AJ79*GH_TFC_Efficiencies!AJ77</f>
        <v>55</v>
      </c>
      <c r="AK24">
        <f>GH_TFC_Efficiencies!AK79*GH_TFC_Efficiencies!AK77</f>
        <v>50</v>
      </c>
      <c r="AL24">
        <f>GH_TFC_Efficiencies!AL79*GH_TFC_Efficiencies!AL77</f>
        <v>50</v>
      </c>
      <c r="AM24">
        <f>GH_TFC_Efficiencies!AM79*GH_TFC_Efficiencies!AM77</f>
        <v>44</v>
      </c>
      <c r="AN24">
        <f>GH_TFC_Efficiencies!AN79*GH_TFC_Efficiencies!AN77</f>
        <v>43</v>
      </c>
      <c r="AO24">
        <f>GH_TFC_Efficiencies!AO79*GH_TFC_Efficiencies!AO77</f>
        <v>46</v>
      </c>
      <c r="AP24">
        <f>GH_TFC_Efficiencies!AP79*GH_TFC_Efficiencies!AP77</f>
        <v>55</v>
      </c>
      <c r="AQ24">
        <f>GH_TFC_Efficiencies!AQ79*GH_TFC_Efficiencies!AQ77</f>
        <v>53</v>
      </c>
      <c r="AR24">
        <f>GH_TFC_Efficiencies!AR79*GH_TFC_Efficiencies!AR77</f>
        <v>49</v>
      </c>
      <c r="AS24">
        <f>GH_TFC_Efficiencies!AS79*GH_TFC_Efficiencies!AS77</f>
        <v>38</v>
      </c>
      <c r="AT24">
        <f>GH_TFC_Efficiencies!AT79*GH_TFC_Efficiencies!AT77</f>
        <v>30</v>
      </c>
      <c r="AU24">
        <f>GH_TFC_Efficiencies!AU79*GH_TFC_Efficiencies!AU77</f>
        <v>36</v>
      </c>
      <c r="AV24">
        <f>GH_TFC_Efficiencies!AV79*GH_TFC_Efficiencies!AV77</f>
        <v>33</v>
      </c>
      <c r="AW24">
        <f>GH_TFC_Efficiencies!AW79*GH_TFC_Efficiencies!AW77</f>
        <v>37</v>
      </c>
    </row>
    <row r="25" spans="1:49">
      <c r="A25" t="str">
        <f>GH_TFC_Efficiencies!A84</f>
        <v>GH</v>
      </c>
      <c r="B25" t="str">
        <f>GH_TFC_Efficiencies!B84</f>
        <v>Non-specified (industry)</v>
      </c>
      <c r="C25" t="str">
        <f>GH_TFC_Efficiencies!C84</f>
        <v>Gas/diesel oil excl. biofuels</v>
      </c>
      <c r="D25" t="str">
        <f>GH_TFC_Efficiencies!D84</f>
        <v>Industry static diesel engines</v>
      </c>
      <c r="E25" t="str">
        <f>GH_TFC_Efficiencies!E84</f>
        <v>MD - Industry static diesel engines</v>
      </c>
      <c r="F25" t="s">
        <v>292</v>
      </c>
      <c r="G25">
        <f>GH_TFC_Efficiencies!G84*GH_TFC_Efficiencies!G82</f>
        <v>39</v>
      </c>
      <c r="H25">
        <f>GH_TFC_Efficiencies!H84*GH_TFC_Efficiencies!H82</f>
        <v>41</v>
      </c>
      <c r="I25">
        <f>GH_TFC_Efficiencies!I84*GH_TFC_Efficiencies!I82</f>
        <v>40</v>
      </c>
      <c r="J25">
        <f>GH_TFC_Efficiencies!J84*GH_TFC_Efficiencies!J82</f>
        <v>37</v>
      </c>
      <c r="K25">
        <f>GH_TFC_Efficiencies!K84*GH_TFC_Efficiencies!K82</f>
        <v>39</v>
      </c>
      <c r="L25">
        <f>GH_TFC_Efficiencies!L84*GH_TFC_Efficiencies!L82</f>
        <v>40</v>
      </c>
      <c r="M25">
        <f>GH_TFC_Efficiencies!M84*GH_TFC_Efficiencies!M82</f>
        <v>44</v>
      </c>
      <c r="N25">
        <f>GH_TFC_Efficiencies!N84*GH_TFC_Efficiencies!N82</f>
        <v>46</v>
      </c>
      <c r="O25">
        <f>GH_TFC_Efficiencies!O84*GH_TFC_Efficiencies!O82</f>
        <v>37</v>
      </c>
      <c r="P25">
        <f>GH_TFC_Efficiencies!P84*GH_TFC_Efficiencies!P82</f>
        <v>41</v>
      </c>
      <c r="Q25">
        <f>GH_TFC_Efficiencies!Q84*GH_TFC_Efficiencies!Q82</f>
        <v>57</v>
      </c>
      <c r="R25">
        <f>GH_TFC_Efficiencies!R84*GH_TFC_Efficiencies!R82</f>
        <v>50</v>
      </c>
      <c r="S25">
        <f>GH_TFC_Efficiencies!S84*GH_TFC_Efficiencies!S82</f>
        <v>34</v>
      </c>
      <c r="T25">
        <f>GH_TFC_Efficiencies!T84*GH_TFC_Efficiencies!T82</f>
        <v>38</v>
      </c>
      <c r="U25">
        <f>GH_TFC_Efficiencies!U84*GH_TFC_Efficiencies!U82</f>
        <v>49</v>
      </c>
      <c r="V25">
        <f>GH_TFC_Efficiencies!V84*GH_TFC_Efficiencies!V82</f>
        <v>50</v>
      </c>
      <c r="W25">
        <f>GH_TFC_Efficiencies!W84*GH_TFC_Efficiencies!W82</f>
        <v>51</v>
      </c>
      <c r="X25">
        <f>GH_TFC_Efficiencies!X84*GH_TFC_Efficiencies!X82</f>
        <v>50</v>
      </c>
      <c r="Y25">
        <f>GH_TFC_Efficiencies!Y84*GH_TFC_Efficiencies!Y82</f>
        <v>53</v>
      </c>
      <c r="Z25">
        <f>GH_TFC_Efficiencies!Z84*GH_TFC_Efficiencies!Z82</f>
        <v>51</v>
      </c>
      <c r="AA25">
        <f>GH_TFC_Efficiencies!AA84*GH_TFC_Efficiencies!AA82</f>
        <v>49</v>
      </c>
      <c r="AB25">
        <f>GH_TFC_Efficiencies!AB84*GH_TFC_Efficiencies!AB82</f>
        <v>61</v>
      </c>
      <c r="AC25">
        <f>GH_TFC_Efficiencies!AC84*GH_TFC_Efficiencies!AC82</f>
        <v>62</v>
      </c>
      <c r="AD25">
        <f>GH_TFC_Efficiencies!AD84*GH_TFC_Efficiencies!AD82</f>
        <v>74</v>
      </c>
      <c r="AE25">
        <f>GH_TFC_Efficiencies!AE84*GH_TFC_Efficiencies!AE82</f>
        <v>84</v>
      </c>
      <c r="AF25">
        <f>GH_TFC_Efficiencies!AF84*GH_TFC_Efficiencies!AF82</f>
        <v>93</v>
      </c>
      <c r="AG25">
        <f>GH_TFC_Efficiencies!AG84*GH_TFC_Efficiencies!AG82</f>
        <v>95</v>
      </c>
      <c r="AH25">
        <f>GH_TFC_Efficiencies!AH84*GH_TFC_Efficiencies!AH82</f>
        <v>122</v>
      </c>
      <c r="AI25">
        <f>GH_TFC_Efficiencies!AI84*GH_TFC_Efficiencies!AI82</f>
        <v>139</v>
      </c>
      <c r="AJ25">
        <f>GH_TFC_Efficiencies!AJ84*GH_TFC_Efficiencies!AJ82</f>
        <v>154</v>
      </c>
      <c r="AK25">
        <f>GH_TFC_Efficiencies!AK84*GH_TFC_Efficiencies!AK82</f>
        <v>150</v>
      </c>
      <c r="AL25">
        <f>GH_TFC_Efficiencies!AL84*GH_TFC_Efficiencies!AL82</f>
        <v>206</v>
      </c>
      <c r="AM25">
        <f>GH_TFC_Efficiencies!AM84*GH_TFC_Efficiencies!AM82</f>
        <v>209</v>
      </c>
      <c r="AN25">
        <f>GH_TFC_Efficiencies!AN84*GH_TFC_Efficiencies!AN82</f>
        <v>235</v>
      </c>
      <c r="AO25">
        <f>GH_TFC_Efficiencies!AO84*GH_TFC_Efficiencies!AO82</f>
        <v>243</v>
      </c>
      <c r="AP25">
        <f>GH_TFC_Efficiencies!AP84*GH_TFC_Efficiencies!AP82</f>
        <v>258</v>
      </c>
      <c r="AQ25">
        <f>GH_TFC_Efficiencies!AQ84*GH_TFC_Efficiencies!AQ82</f>
        <v>264</v>
      </c>
      <c r="AR25">
        <f>GH_TFC_Efficiencies!AR84*GH_TFC_Efficiencies!AR82</f>
        <v>250</v>
      </c>
      <c r="AS25">
        <f>GH_TFC_Efficiencies!AS84*GH_TFC_Efficiencies!AS82</f>
        <v>353</v>
      </c>
      <c r="AT25">
        <f>GH_TFC_Efficiencies!AT84*GH_TFC_Efficiencies!AT82</f>
        <v>351</v>
      </c>
      <c r="AU25">
        <f>GH_TFC_Efficiencies!AU84*GH_TFC_Efficiencies!AU82</f>
        <v>394</v>
      </c>
      <c r="AV25">
        <f>GH_TFC_Efficiencies!AV84*GH_TFC_Efficiencies!AV82</f>
        <v>458</v>
      </c>
      <c r="AW25">
        <f>GH_TFC_Efficiencies!AW84*GH_TFC_Efficiencies!AW82</f>
        <v>474</v>
      </c>
    </row>
    <row r="26" spans="1:49">
      <c r="A26" t="str">
        <f>GH_TFC_Efficiencies!A89</f>
        <v>GH</v>
      </c>
      <c r="B26" t="str">
        <f>GH_TFC_Efficiencies!B89</f>
        <v>Non-specified (industry)</v>
      </c>
      <c r="C26" t="str">
        <f>GH_TFC_Efficiencies!C89</f>
        <v>Liquefied petroleum gases (LPG)</v>
      </c>
      <c r="D26" t="str">
        <f>GH_TFC_Efficiencies!D89</f>
        <v>Industry static diesel engines</v>
      </c>
      <c r="E26" t="str">
        <f>GH_TFC_Efficiencies!E89</f>
        <v>MD - Industry static diesel engines</v>
      </c>
      <c r="F26" t="s">
        <v>292</v>
      </c>
      <c r="G26">
        <f>GH_TFC_Efficiencies!G89*GH_TFC_Efficiencies!G87</f>
        <v>0</v>
      </c>
      <c r="H26">
        <f>GH_TFC_Efficiencies!H89*GH_TFC_Efficiencies!H87</f>
        <v>0</v>
      </c>
      <c r="I26">
        <f>GH_TFC_Efficiencies!I89*GH_TFC_Efficiencies!I87</f>
        <v>0</v>
      </c>
      <c r="J26">
        <f>GH_TFC_Efficiencies!J89*GH_TFC_Efficiencies!J87</f>
        <v>5</v>
      </c>
      <c r="K26">
        <f>GH_TFC_Efficiencies!K89*GH_TFC_Efficiencies!K87</f>
        <v>5</v>
      </c>
      <c r="L26">
        <f>GH_TFC_Efficiencies!L89*GH_TFC_Efficiencies!L87</f>
        <v>6</v>
      </c>
      <c r="M26">
        <f>GH_TFC_Efficiencies!M89*GH_TFC_Efficiencies!M87</f>
        <v>6</v>
      </c>
      <c r="N26">
        <f>GH_TFC_Efficiencies!N89*GH_TFC_Efficiencies!N87</f>
        <v>6</v>
      </c>
      <c r="O26">
        <f>GH_TFC_Efficiencies!O89*GH_TFC_Efficiencies!O87</f>
        <v>7</v>
      </c>
      <c r="P26">
        <f>GH_TFC_Efficiencies!P89*GH_TFC_Efficiencies!P87</f>
        <v>7</v>
      </c>
      <c r="Q26">
        <f>GH_TFC_Efficiencies!Q89*GH_TFC_Efficiencies!Q87</f>
        <v>3</v>
      </c>
      <c r="R26">
        <f>GH_TFC_Efficiencies!R89*GH_TFC_Efficiencies!R87</f>
        <v>3</v>
      </c>
      <c r="S26">
        <f>GH_TFC_Efficiencies!S89*GH_TFC_Efficiencies!S87</f>
        <v>1</v>
      </c>
      <c r="T26">
        <f>GH_TFC_Efficiencies!T89*GH_TFC_Efficiencies!T87</f>
        <v>2</v>
      </c>
      <c r="U26">
        <f>GH_TFC_Efficiencies!U89*GH_TFC_Efficiencies!U87</f>
        <v>2</v>
      </c>
      <c r="V26">
        <f>GH_TFC_Efficiencies!V89*GH_TFC_Efficiencies!V87</f>
        <v>2</v>
      </c>
      <c r="W26">
        <f>GH_TFC_Efficiencies!W89*GH_TFC_Efficiencies!W87</f>
        <v>2</v>
      </c>
      <c r="X26">
        <f>GH_TFC_Efficiencies!X89*GH_TFC_Efficiencies!X87</f>
        <v>2</v>
      </c>
      <c r="Y26">
        <f>GH_TFC_Efficiencies!Y89*GH_TFC_Efficiencies!Y87</f>
        <v>3</v>
      </c>
      <c r="Z26">
        <f>GH_TFC_Efficiencies!Z89*GH_TFC_Efficiencies!Z87</f>
        <v>3</v>
      </c>
      <c r="AA26">
        <f>GH_TFC_Efficiencies!AA89*GH_TFC_Efficiencies!AA87</f>
        <v>5</v>
      </c>
      <c r="AB26">
        <f>GH_TFC_Efficiencies!AB89*GH_TFC_Efficiencies!AB87</f>
        <v>7</v>
      </c>
      <c r="AC26">
        <f>GH_TFC_Efficiencies!AC89*GH_TFC_Efficiencies!AC87</f>
        <v>10</v>
      </c>
      <c r="AD26">
        <f>GH_TFC_Efficiencies!AD89*GH_TFC_Efficiencies!AD87</f>
        <v>14</v>
      </c>
      <c r="AE26">
        <f>GH_TFC_Efficiencies!AE89*GH_TFC_Efficiencies!AE87</f>
        <v>16</v>
      </c>
      <c r="AF26">
        <f>GH_TFC_Efficiencies!AF89*GH_TFC_Efficiencies!AF87</f>
        <v>19</v>
      </c>
      <c r="AG26">
        <f>GH_TFC_Efficiencies!AG89*GH_TFC_Efficiencies!AG87</f>
        <v>17</v>
      </c>
      <c r="AH26">
        <f>GH_TFC_Efficiencies!AH89*GH_TFC_Efficiencies!AH87</f>
        <v>18</v>
      </c>
      <c r="AI26">
        <f>GH_TFC_Efficiencies!AI89*GH_TFC_Efficiencies!AI87</f>
        <v>20</v>
      </c>
      <c r="AJ26">
        <f>GH_TFC_Efficiencies!AJ89*GH_TFC_Efficiencies!AJ87</f>
        <v>7</v>
      </c>
      <c r="AK26">
        <f>GH_TFC_Efficiencies!AK89*GH_TFC_Efficiencies!AK87</f>
        <v>8</v>
      </c>
      <c r="AL26">
        <f>GH_TFC_Efficiencies!AL89*GH_TFC_Efficiencies!AL87</f>
        <v>9</v>
      </c>
      <c r="AM26">
        <f>GH_TFC_Efficiencies!AM89*GH_TFC_Efficiencies!AM87</f>
        <v>10</v>
      </c>
      <c r="AN26">
        <f>GH_TFC_Efficiencies!AN89*GH_TFC_Efficiencies!AN87</f>
        <v>11</v>
      </c>
      <c r="AO26">
        <f>GH_TFC_Efficiencies!AO89*GH_TFC_Efficiencies!AO87</f>
        <v>12</v>
      </c>
      <c r="AP26">
        <f>GH_TFC_Efficiencies!AP89*GH_TFC_Efficiencies!AP87</f>
        <v>16</v>
      </c>
      <c r="AQ26">
        <f>GH_TFC_Efficiencies!AQ89*GH_TFC_Efficiencies!AQ87</f>
        <v>17</v>
      </c>
      <c r="AR26">
        <f>GH_TFC_Efficiencies!AR89*GH_TFC_Efficiencies!AR87</f>
        <v>21</v>
      </c>
      <c r="AS26">
        <f>GH_TFC_Efficiencies!AS89*GH_TFC_Efficiencies!AS87</f>
        <v>37</v>
      </c>
      <c r="AT26">
        <f>GH_TFC_Efficiencies!AT89*GH_TFC_Efficiencies!AT87</f>
        <v>31</v>
      </c>
      <c r="AU26">
        <f>GH_TFC_Efficiencies!AU89*GH_TFC_Efficiencies!AU87</f>
        <v>36</v>
      </c>
      <c r="AV26">
        <f>GH_TFC_Efficiencies!AV89*GH_TFC_Efficiencies!AV87</f>
        <v>45</v>
      </c>
      <c r="AW26">
        <f>GH_TFC_Efficiencies!AW89*GH_TFC_Efficiencies!AW87</f>
        <v>43</v>
      </c>
    </row>
    <row r="27" spans="1:49">
      <c r="A27" t="str">
        <f>GH_TFC_Efficiencies!A94</f>
        <v>GH</v>
      </c>
      <c r="B27" t="str">
        <f>GH_TFC_Efficiencies!B94</f>
        <v>Non-specified (industry)</v>
      </c>
      <c r="C27" t="str">
        <f>GH_TFC_Efficiencies!C94</f>
        <v>Other kerosene</v>
      </c>
      <c r="D27" t="str">
        <f>GH_TFC_Efficiencies!D94</f>
        <v>Kerosene stoves</v>
      </c>
      <c r="E27" t="str">
        <f>GH_TFC_Efficiencies!E94</f>
        <v>MTH.100.C - Kerosene stoves</v>
      </c>
      <c r="F27" t="s">
        <v>292</v>
      </c>
      <c r="G27">
        <f>GH_TFC_Efficiencies!G94*GH_TFC_Efficiencies!G92</f>
        <v>0</v>
      </c>
      <c r="H27">
        <f>GH_TFC_Efficiencies!H94*GH_TFC_Efficiencies!H92</f>
        <v>0</v>
      </c>
      <c r="I27">
        <f>GH_TFC_Efficiencies!I94*GH_TFC_Efficiencies!I92</f>
        <v>0</v>
      </c>
      <c r="J27">
        <f>GH_TFC_Efficiencies!J94*GH_TFC_Efficiencies!J92</f>
        <v>0</v>
      </c>
      <c r="K27">
        <f>GH_TFC_Efficiencies!K94*GH_TFC_Efficiencies!K92</f>
        <v>0</v>
      </c>
      <c r="L27">
        <f>GH_TFC_Efficiencies!L94*GH_TFC_Efficiencies!L92</f>
        <v>0</v>
      </c>
      <c r="M27">
        <f>GH_TFC_Efficiencies!M94*GH_TFC_Efficiencies!M92</f>
        <v>0</v>
      </c>
      <c r="N27">
        <f>GH_TFC_Efficiencies!N94*GH_TFC_Efficiencies!N92</f>
        <v>0</v>
      </c>
      <c r="O27">
        <f>GH_TFC_Efficiencies!O94*GH_TFC_Efficiencies!O92</f>
        <v>0</v>
      </c>
      <c r="P27">
        <f>GH_TFC_Efficiencies!P94*GH_TFC_Efficiencies!P92</f>
        <v>0</v>
      </c>
      <c r="Q27">
        <f>GH_TFC_Efficiencies!Q94*GH_TFC_Efficiencies!Q92</f>
        <v>0</v>
      </c>
      <c r="R27">
        <f>GH_TFC_Efficiencies!R94*GH_TFC_Efficiencies!R92</f>
        <v>0</v>
      </c>
      <c r="S27">
        <f>GH_TFC_Efficiencies!S94*GH_TFC_Efficiencies!S92</f>
        <v>0</v>
      </c>
      <c r="T27">
        <f>GH_TFC_Efficiencies!T94*GH_TFC_Efficiencies!T92</f>
        <v>0</v>
      </c>
      <c r="U27">
        <f>GH_TFC_Efficiencies!U94*GH_TFC_Efficiencies!U92</f>
        <v>0</v>
      </c>
      <c r="V27">
        <f>GH_TFC_Efficiencies!V94*GH_TFC_Efficiencies!V92</f>
        <v>0</v>
      </c>
      <c r="W27">
        <f>GH_TFC_Efficiencies!W94*GH_TFC_Efficiencies!W92</f>
        <v>0</v>
      </c>
      <c r="X27">
        <f>GH_TFC_Efficiencies!X94*GH_TFC_Efficiencies!X92</f>
        <v>0</v>
      </c>
      <c r="Y27">
        <f>GH_TFC_Efficiencies!Y94*GH_TFC_Efficiencies!Y92</f>
        <v>0</v>
      </c>
      <c r="Z27">
        <f>GH_TFC_Efficiencies!Z94*GH_TFC_Efficiencies!Z92</f>
        <v>0</v>
      </c>
      <c r="AA27">
        <f>GH_TFC_Efficiencies!AA94*GH_TFC_Efficiencies!AA92</f>
        <v>0</v>
      </c>
      <c r="AB27">
        <f>GH_TFC_Efficiencies!AB94*GH_TFC_Efficiencies!AB92</f>
        <v>0</v>
      </c>
      <c r="AC27">
        <f>GH_TFC_Efficiencies!AC94*GH_TFC_Efficiencies!AC92</f>
        <v>0</v>
      </c>
      <c r="AD27">
        <f>GH_TFC_Efficiencies!AD94*GH_TFC_Efficiencies!AD92</f>
        <v>0</v>
      </c>
      <c r="AE27">
        <f>GH_TFC_Efficiencies!AE94*GH_TFC_Efficiencies!AE92</f>
        <v>0</v>
      </c>
      <c r="AF27">
        <f>GH_TFC_Efficiencies!AF94*GH_TFC_Efficiencies!AF92</f>
        <v>0</v>
      </c>
      <c r="AG27">
        <f>GH_TFC_Efficiencies!AG94*GH_TFC_Efficiencies!AG92</f>
        <v>0</v>
      </c>
      <c r="AH27">
        <f>GH_TFC_Efficiencies!AH94*GH_TFC_Efficiencies!AH92</f>
        <v>0</v>
      </c>
      <c r="AI27">
        <f>GH_TFC_Efficiencies!AI94*GH_TFC_Efficiencies!AI92</f>
        <v>0</v>
      </c>
      <c r="AJ27">
        <f>GH_TFC_Efficiencies!AJ94*GH_TFC_Efficiencies!AJ92</f>
        <v>1</v>
      </c>
      <c r="AK27">
        <f>GH_TFC_Efficiencies!AK94*GH_TFC_Efficiencies!AK92</f>
        <v>1</v>
      </c>
      <c r="AL27">
        <f>GH_TFC_Efficiencies!AL94*GH_TFC_Efficiencies!AL92</f>
        <v>1</v>
      </c>
      <c r="AM27">
        <f>GH_TFC_Efficiencies!AM94*GH_TFC_Efficiencies!AM92</f>
        <v>1</v>
      </c>
      <c r="AN27">
        <f>GH_TFC_Efficiencies!AN94*GH_TFC_Efficiencies!AN92</f>
        <v>1</v>
      </c>
      <c r="AO27">
        <f>GH_TFC_Efficiencies!AO94*GH_TFC_Efficiencies!AO92</f>
        <v>1</v>
      </c>
      <c r="AP27">
        <f>GH_TFC_Efficiencies!AP94*GH_TFC_Efficiencies!AP92</f>
        <v>1</v>
      </c>
      <c r="AQ27">
        <f>GH_TFC_Efficiencies!AQ94*GH_TFC_Efficiencies!AQ92</f>
        <v>1</v>
      </c>
      <c r="AR27">
        <f>GH_TFC_Efficiencies!AR94*GH_TFC_Efficiencies!AR92</f>
        <v>0</v>
      </c>
      <c r="AS27">
        <f>GH_TFC_Efficiencies!AS94*GH_TFC_Efficiencies!AS92</f>
        <v>0</v>
      </c>
      <c r="AT27">
        <f>GH_TFC_Efficiencies!AT94*GH_TFC_Efficiencies!AT92</f>
        <v>0</v>
      </c>
      <c r="AU27">
        <f>GH_TFC_Efficiencies!AU94*GH_TFC_Efficiencies!AU92</f>
        <v>0</v>
      </c>
      <c r="AV27">
        <f>GH_TFC_Efficiencies!AV94*GH_TFC_Efficiencies!AV92</f>
        <v>0</v>
      </c>
      <c r="AW27">
        <f>GH_TFC_Efficiencies!AW94*GH_TFC_Efficiencies!AW92</f>
        <v>0</v>
      </c>
    </row>
    <row r="28" spans="1:49">
      <c r="A28" t="str">
        <f>GH_TFC_Efficiencies!A99</f>
        <v>GH</v>
      </c>
      <c r="B28" t="str">
        <f>GH_TFC_Efficiencies!B99</f>
        <v>Non-specified (industry)</v>
      </c>
      <c r="C28" t="str">
        <f>GH_TFC_Efficiencies!C99</f>
        <v>Primary solid biofuels</v>
      </c>
      <c r="D28" t="str">
        <f>GH_TFC_Efficiencies!D99</f>
        <v>Wood stoves</v>
      </c>
      <c r="E28" t="str">
        <f>GH_TFC_Efficiencies!E99</f>
        <v>MTH.100.C - Wood stoves</v>
      </c>
      <c r="F28" t="s">
        <v>292</v>
      </c>
      <c r="G28">
        <f>GH_TFC_Efficiencies!G99*GH_TFC_Efficiencies!G97</f>
        <v>146</v>
      </c>
      <c r="H28">
        <f>GH_TFC_Efficiencies!H99*GH_TFC_Efficiencies!H97</f>
        <v>170</v>
      </c>
      <c r="I28">
        <f>GH_TFC_Efficiencies!I99*GH_TFC_Efficiencies!I97</f>
        <v>193</v>
      </c>
      <c r="J28">
        <f>GH_TFC_Efficiencies!J99*GH_TFC_Efficiencies!J97</f>
        <v>199</v>
      </c>
      <c r="K28">
        <f>GH_TFC_Efficiencies!K99*GH_TFC_Efficiencies!K97</f>
        <v>205</v>
      </c>
      <c r="L28">
        <f>GH_TFC_Efficiencies!L99*GH_TFC_Efficiencies!L97</f>
        <v>213</v>
      </c>
      <c r="M28">
        <f>GH_TFC_Efficiencies!M99*GH_TFC_Efficiencies!M97</f>
        <v>225</v>
      </c>
      <c r="N28">
        <f>GH_TFC_Efficiencies!N99*GH_TFC_Efficiencies!N97</f>
        <v>227</v>
      </c>
      <c r="O28">
        <f>GH_TFC_Efficiencies!O99*GH_TFC_Efficiencies!O97</f>
        <v>231</v>
      </c>
      <c r="P28">
        <f>GH_TFC_Efficiencies!P99*GH_TFC_Efficiencies!P97</f>
        <v>239</v>
      </c>
      <c r="Q28">
        <f>GH_TFC_Efficiencies!Q99*GH_TFC_Efficiencies!Q97</f>
        <v>238</v>
      </c>
      <c r="R28">
        <f>GH_TFC_Efficiencies!R99*GH_TFC_Efficiencies!R97</f>
        <v>241</v>
      </c>
      <c r="S28">
        <f>GH_TFC_Efficiencies!S99*GH_TFC_Efficiencies!S97</f>
        <v>249</v>
      </c>
      <c r="T28">
        <f>GH_TFC_Efficiencies!T99*GH_TFC_Efficiencies!T97</f>
        <v>246</v>
      </c>
      <c r="U28">
        <f>GH_TFC_Efficiencies!U99*GH_TFC_Efficiencies!U97</f>
        <v>251</v>
      </c>
      <c r="V28">
        <f>GH_TFC_Efficiencies!V99*GH_TFC_Efficiencies!V97</f>
        <v>258</v>
      </c>
      <c r="W28">
        <f>GH_TFC_Efficiencies!W99*GH_TFC_Efficiencies!W97</f>
        <v>265</v>
      </c>
      <c r="X28">
        <f>GH_TFC_Efficiencies!X99*GH_TFC_Efficiencies!X97</f>
        <v>272</v>
      </c>
      <c r="Y28">
        <f>GH_TFC_Efficiencies!Y99*GH_TFC_Efficiencies!Y97</f>
        <v>279</v>
      </c>
      <c r="Z28">
        <f>GH_TFC_Efficiencies!Z99*GH_TFC_Efficiencies!Z97</f>
        <v>287</v>
      </c>
      <c r="AA28">
        <f>GH_TFC_Efficiencies!AA99*GH_TFC_Efficiencies!AA97</f>
        <v>294</v>
      </c>
      <c r="AB28">
        <f>GH_TFC_Efficiencies!AB99*GH_TFC_Efficiencies!AB97</f>
        <v>301</v>
      </c>
      <c r="AC28">
        <f>GH_TFC_Efficiencies!AC99*GH_TFC_Efficiencies!AC97</f>
        <v>308</v>
      </c>
      <c r="AD28">
        <f>GH_TFC_Efficiencies!AD99*GH_TFC_Efficiencies!AD97</f>
        <v>318</v>
      </c>
      <c r="AE28">
        <f>GH_TFC_Efficiencies!AE99*GH_TFC_Efficiencies!AE97</f>
        <v>325</v>
      </c>
      <c r="AF28">
        <f>GH_TFC_Efficiencies!AF99*GH_TFC_Efficiencies!AF97</f>
        <v>333</v>
      </c>
      <c r="AG28">
        <f>GH_TFC_Efficiencies!AG99*GH_TFC_Efficiencies!AG97</f>
        <v>340</v>
      </c>
      <c r="AH28">
        <f>GH_TFC_Efficiencies!AH99*GH_TFC_Efficiencies!AH97</f>
        <v>349</v>
      </c>
      <c r="AI28">
        <f>GH_TFC_Efficiencies!AI99*GH_TFC_Efficiencies!AI97</f>
        <v>357</v>
      </c>
      <c r="AJ28">
        <f>GH_TFC_Efficiencies!AJ99*GH_TFC_Efficiencies!AJ97</f>
        <v>685</v>
      </c>
      <c r="AK28">
        <f>GH_TFC_Efficiencies!AK99*GH_TFC_Efficiencies!AK97</f>
        <v>670</v>
      </c>
      <c r="AL28">
        <f>GH_TFC_Efficiencies!AL99*GH_TFC_Efficiencies!AL97</f>
        <v>609</v>
      </c>
      <c r="AM28">
        <f>GH_TFC_Efficiencies!AM99*GH_TFC_Efficiencies!AM97</f>
        <v>573</v>
      </c>
      <c r="AN28">
        <f>GH_TFC_Efficiencies!AN99*GH_TFC_Efficiencies!AN97</f>
        <v>529</v>
      </c>
      <c r="AO28">
        <f>GH_TFC_Efficiencies!AO99*GH_TFC_Efficiencies!AO97</f>
        <v>491</v>
      </c>
      <c r="AP28">
        <f>GH_TFC_Efficiencies!AP99*GH_TFC_Efficiencies!AP97</f>
        <v>457</v>
      </c>
      <c r="AQ28">
        <f>GH_TFC_Efficiencies!AQ99*GH_TFC_Efficiencies!AQ97</f>
        <v>431</v>
      </c>
      <c r="AR28">
        <f>GH_TFC_Efficiencies!AR99*GH_TFC_Efficiencies!AR97</f>
        <v>410</v>
      </c>
      <c r="AS28">
        <f>GH_TFC_Efficiencies!AS99*GH_TFC_Efficiencies!AS97</f>
        <v>398</v>
      </c>
      <c r="AT28">
        <f>GH_TFC_Efficiencies!AT99*GH_TFC_Efficiencies!AT97</f>
        <v>391</v>
      </c>
      <c r="AU28">
        <f>GH_TFC_Efficiencies!AU99*GH_TFC_Efficiencies!AU97</f>
        <v>402</v>
      </c>
      <c r="AV28">
        <f>GH_TFC_Efficiencies!AV99*GH_TFC_Efficiencies!AV97</f>
        <v>398</v>
      </c>
      <c r="AW28">
        <f>GH_TFC_Efficiencies!AW99*GH_TFC_Efficiencies!AW97</f>
        <v>402</v>
      </c>
    </row>
    <row r="29" spans="1:49">
      <c r="A29" t="str">
        <f>GH_TFC_Efficiencies!A104</f>
        <v>GH</v>
      </c>
      <c r="B29" t="str">
        <f>GH_TFC_Efficiencies!B104</f>
        <v>Domestic navigation</v>
      </c>
      <c r="C29" t="str">
        <f>GH_TFC_Efficiencies!C104</f>
        <v>Fuel oil</v>
      </c>
      <c r="D29" t="str">
        <f>GH_TFC_Efficiencies!D104</f>
        <v>Boat engines</v>
      </c>
      <c r="E29" t="str">
        <f>GH_TFC_Efficiencies!E104</f>
        <v>MD - Boat engines</v>
      </c>
      <c r="F29" t="s">
        <v>292</v>
      </c>
      <c r="G29">
        <f>GH_TFC_Efficiencies!G104*GH_TFC_Efficiencies!G102</f>
        <v>2</v>
      </c>
      <c r="H29">
        <f>GH_TFC_Efficiencies!H104*GH_TFC_Efficiencies!H102</f>
        <v>2</v>
      </c>
      <c r="I29">
        <f>GH_TFC_Efficiencies!I104*GH_TFC_Efficiencies!I102</f>
        <v>2</v>
      </c>
      <c r="J29">
        <f>GH_TFC_Efficiencies!J104*GH_TFC_Efficiencies!J102</f>
        <v>0</v>
      </c>
      <c r="K29">
        <f>GH_TFC_Efficiencies!K104*GH_TFC_Efficiencies!K102</f>
        <v>0</v>
      </c>
      <c r="L29">
        <f>GH_TFC_Efficiencies!L104*GH_TFC_Efficiencies!L102</f>
        <v>0</v>
      </c>
      <c r="M29">
        <f>GH_TFC_Efficiencies!M104*GH_TFC_Efficiencies!M102</f>
        <v>0</v>
      </c>
      <c r="N29">
        <f>GH_TFC_Efficiencies!N104*GH_TFC_Efficiencies!N102</f>
        <v>0</v>
      </c>
      <c r="O29">
        <f>GH_TFC_Efficiencies!O104*GH_TFC_Efficiencies!O102</f>
        <v>0</v>
      </c>
      <c r="P29">
        <f>GH_TFC_Efficiencies!P104*GH_TFC_Efficiencies!P102</f>
        <v>0</v>
      </c>
      <c r="Q29">
        <f>GH_TFC_Efficiencies!Q104*GH_TFC_Efficiencies!Q102</f>
        <v>0</v>
      </c>
      <c r="R29">
        <f>GH_TFC_Efficiencies!R104*GH_TFC_Efficiencies!R102</f>
        <v>0</v>
      </c>
      <c r="S29">
        <f>GH_TFC_Efficiencies!S104*GH_TFC_Efficiencies!S102</f>
        <v>0</v>
      </c>
      <c r="T29">
        <f>GH_TFC_Efficiencies!T104*GH_TFC_Efficiencies!T102</f>
        <v>0</v>
      </c>
      <c r="U29">
        <f>GH_TFC_Efficiencies!U104*GH_TFC_Efficiencies!U102</f>
        <v>0</v>
      </c>
      <c r="V29">
        <f>GH_TFC_Efficiencies!V104*GH_TFC_Efficiencies!V102</f>
        <v>0</v>
      </c>
      <c r="W29">
        <f>GH_TFC_Efficiencies!W104*GH_TFC_Efficiencies!W102</f>
        <v>0</v>
      </c>
      <c r="X29">
        <f>GH_TFC_Efficiencies!X104*GH_TFC_Efficiencies!X102</f>
        <v>0</v>
      </c>
      <c r="Y29">
        <f>GH_TFC_Efficiencies!Y104*GH_TFC_Efficiencies!Y102</f>
        <v>0</v>
      </c>
      <c r="Z29">
        <f>GH_TFC_Efficiencies!Z104*GH_TFC_Efficiencies!Z102</f>
        <v>0</v>
      </c>
      <c r="AA29">
        <f>GH_TFC_Efficiencies!AA104*GH_TFC_Efficiencies!AA102</f>
        <v>0</v>
      </c>
      <c r="AB29">
        <f>GH_TFC_Efficiencies!AB104*GH_TFC_Efficiencies!AB102</f>
        <v>0</v>
      </c>
      <c r="AC29">
        <f>GH_TFC_Efficiencies!AC104*GH_TFC_Efficiencies!AC102</f>
        <v>0</v>
      </c>
      <c r="AD29">
        <f>GH_TFC_Efficiencies!AD104*GH_TFC_Efficiencies!AD102</f>
        <v>0</v>
      </c>
      <c r="AE29">
        <f>GH_TFC_Efficiencies!AE104*GH_TFC_Efficiencies!AE102</f>
        <v>0</v>
      </c>
      <c r="AF29">
        <f>GH_TFC_Efficiencies!AF104*GH_TFC_Efficiencies!AF102</f>
        <v>0</v>
      </c>
      <c r="AG29">
        <f>GH_TFC_Efficiencies!AG104*GH_TFC_Efficiencies!AG102</f>
        <v>0</v>
      </c>
      <c r="AH29">
        <f>GH_TFC_Efficiencies!AH104*GH_TFC_Efficiencies!AH102</f>
        <v>0</v>
      </c>
      <c r="AI29">
        <f>GH_TFC_Efficiencies!AI104*GH_TFC_Efficiencies!AI102</f>
        <v>0</v>
      </c>
      <c r="AJ29">
        <f>GH_TFC_Efficiencies!AJ104*GH_TFC_Efficiencies!AJ102</f>
        <v>0</v>
      </c>
      <c r="AK29">
        <f>GH_TFC_Efficiencies!AK104*GH_TFC_Efficiencies!AK102</f>
        <v>0</v>
      </c>
      <c r="AL29">
        <f>GH_TFC_Efficiencies!AL104*GH_TFC_Efficiencies!AL102</f>
        <v>0</v>
      </c>
      <c r="AM29">
        <f>GH_TFC_Efficiencies!AM104*GH_TFC_Efficiencies!AM102</f>
        <v>0</v>
      </c>
      <c r="AN29">
        <f>GH_TFC_Efficiencies!AN104*GH_TFC_Efficiencies!AN102</f>
        <v>0</v>
      </c>
      <c r="AO29">
        <f>GH_TFC_Efficiencies!AO104*GH_TFC_Efficiencies!AO102</f>
        <v>0</v>
      </c>
      <c r="AP29">
        <f>GH_TFC_Efficiencies!AP104*GH_TFC_Efficiencies!AP102</f>
        <v>0</v>
      </c>
      <c r="AQ29">
        <f>GH_TFC_Efficiencies!AQ104*GH_TFC_Efficiencies!AQ102</f>
        <v>0</v>
      </c>
      <c r="AR29">
        <f>GH_TFC_Efficiencies!AR104*GH_TFC_Efficiencies!AR102</f>
        <v>0</v>
      </c>
      <c r="AS29">
        <f>GH_TFC_Efficiencies!AS104*GH_TFC_Efficiencies!AS102</f>
        <v>0</v>
      </c>
      <c r="AT29">
        <f>GH_TFC_Efficiencies!AT104*GH_TFC_Efficiencies!AT102</f>
        <v>0</v>
      </c>
      <c r="AU29">
        <f>GH_TFC_Efficiencies!AU104*GH_TFC_Efficiencies!AU102</f>
        <v>0</v>
      </c>
      <c r="AV29">
        <f>GH_TFC_Efficiencies!AV104*GH_TFC_Efficiencies!AV102</f>
        <v>0</v>
      </c>
      <c r="AW29">
        <f>GH_TFC_Efficiencies!AW104*GH_TFC_Efficiencies!AW102</f>
        <v>0</v>
      </c>
    </row>
    <row r="30" spans="1:49">
      <c r="A30" t="str">
        <f>GH_TFC_Efficiencies!A109</f>
        <v>GH</v>
      </c>
      <c r="B30" t="str">
        <f>GH_TFC_Efficiencies!B109</f>
        <v>Domestic navigation</v>
      </c>
      <c r="C30" t="str">
        <f>GH_TFC_Efficiencies!C109</f>
        <v>Gas/diesel oil excl. biofuels</v>
      </c>
      <c r="D30" t="str">
        <f>GH_TFC_Efficiencies!D109</f>
        <v>Boat engines</v>
      </c>
      <c r="E30" t="str">
        <f>GH_TFC_Efficiencies!E109</f>
        <v>MD - Boat engines</v>
      </c>
      <c r="F30" t="s">
        <v>292</v>
      </c>
      <c r="G30">
        <f>GH_TFC_Efficiencies!G109*GH_TFC_Efficiencies!G107</f>
        <v>10</v>
      </c>
      <c r="H30">
        <f>GH_TFC_Efficiencies!H109*GH_TFC_Efficiencies!H107</f>
        <v>11</v>
      </c>
      <c r="I30">
        <f>GH_TFC_Efficiencies!I109*GH_TFC_Efficiencies!I107</f>
        <v>11</v>
      </c>
      <c r="J30">
        <f>GH_TFC_Efficiencies!J109*GH_TFC_Efficiencies!J107</f>
        <v>12</v>
      </c>
      <c r="K30">
        <f>GH_TFC_Efficiencies!K109*GH_TFC_Efficiencies!K107</f>
        <v>12</v>
      </c>
      <c r="L30">
        <f>GH_TFC_Efficiencies!L109*GH_TFC_Efficiencies!L107</f>
        <v>12</v>
      </c>
      <c r="M30">
        <f>GH_TFC_Efficiencies!M109*GH_TFC_Efficiencies!M107</f>
        <v>16</v>
      </c>
      <c r="N30">
        <f>GH_TFC_Efficiencies!N109*GH_TFC_Efficiencies!N107</f>
        <v>14</v>
      </c>
      <c r="O30">
        <f>GH_TFC_Efficiencies!O109*GH_TFC_Efficiencies!O107</f>
        <v>11</v>
      </c>
      <c r="P30">
        <f>GH_TFC_Efficiencies!P109*GH_TFC_Efficiencies!P107</f>
        <v>12</v>
      </c>
      <c r="Q30">
        <f>GH_TFC_Efficiencies!Q109*GH_TFC_Efficiencies!Q107</f>
        <v>16</v>
      </c>
      <c r="R30">
        <f>GH_TFC_Efficiencies!R109*GH_TFC_Efficiencies!R107</f>
        <v>13</v>
      </c>
      <c r="S30">
        <f>GH_TFC_Efficiencies!S109*GH_TFC_Efficiencies!S107</f>
        <v>9</v>
      </c>
      <c r="T30">
        <f>GH_TFC_Efficiencies!T109*GH_TFC_Efficiencies!T107</f>
        <v>10</v>
      </c>
      <c r="U30">
        <f>GH_TFC_Efficiencies!U109*GH_TFC_Efficiencies!U107</f>
        <v>13</v>
      </c>
      <c r="V30">
        <f>GH_TFC_Efficiencies!V109*GH_TFC_Efficiencies!V107</f>
        <v>14</v>
      </c>
      <c r="W30">
        <f>GH_TFC_Efficiencies!W109*GH_TFC_Efficiencies!W107</f>
        <v>14</v>
      </c>
      <c r="X30">
        <f>GH_TFC_Efficiencies!X109*GH_TFC_Efficiencies!X107</f>
        <v>14</v>
      </c>
      <c r="Y30">
        <f>GH_TFC_Efficiencies!Y109*GH_TFC_Efficiencies!Y107</f>
        <v>14</v>
      </c>
      <c r="Z30">
        <f>GH_TFC_Efficiencies!Z109*GH_TFC_Efficiencies!Z107</f>
        <v>14</v>
      </c>
      <c r="AA30">
        <f>GH_TFC_Efficiencies!AA109*GH_TFC_Efficiencies!AA107</f>
        <v>13</v>
      </c>
      <c r="AB30">
        <f>GH_TFC_Efficiencies!AB109*GH_TFC_Efficiencies!AB107</f>
        <v>17</v>
      </c>
      <c r="AC30">
        <f>GH_TFC_Efficiencies!AC109*GH_TFC_Efficiencies!AC107</f>
        <v>17</v>
      </c>
      <c r="AD30">
        <f>GH_TFC_Efficiencies!AD109*GH_TFC_Efficiencies!AD107</f>
        <v>20</v>
      </c>
      <c r="AE30">
        <f>GH_TFC_Efficiencies!AE109*GH_TFC_Efficiencies!AE107</f>
        <v>22</v>
      </c>
      <c r="AF30">
        <f>GH_TFC_Efficiencies!AF109*GH_TFC_Efficiencies!AF107</f>
        <v>24</v>
      </c>
      <c r="AG30">
        <f>GH_TFC_Efficiencies!AG109*GH_TFC_Efficiencies!AG107</f>
        <v>25</v>
      </c>
      <c r="AH30">
        <f>GH_TFC_Efficiencies!AH109*GH_TFC_Efficiencies!AH107</f>
        <v>32</v>
      </c>
      <c r="AI30">
        <f>GH_TFC_Efficiencies!AI109*GH_TFC_Efficiencies!AI107</f>
        <v>36</v>
      </c>
      <c r="AJ30">
        <f>GH_TFC_Efficiencies!AJ109*GH_TFC_Efficiencies!AJ107</f>
        <v>30</v>
      </c>
      <c r="AK30">
        <f>GH_TFC_Efficiencies!AK109*GH_TFC_Efficiencies!AK107</f>
        <v>29</v>
      </c>
      <c r="AL30">
        <f>GH_TFC_Efficiencies!AL109*GH_TFC_Efficiencies!AL107</f>
        <v>37</v>
      </c>
      <c r="AM30">
        <f>GH_TFC_Efficiencies!AM109*GH_TFC_Efficiencies!AM107</f>
        <v>38</v>
      </c>
      <c r="AN30">
        <f>GH_TFC_Efficiencies!AN109*GH_TFC_Efficiencies!AN107</f>
        <v>43</v>
      </c>
      <c r="AO30">
        <f>GH_TFC_Efficiencies!AO109*GH_TFC_Efficiencies!AO107</f>
        <v>46</v>
      </c>
      <c r="AP30">
        <f>GH_TFC_Efficiencies!AP109*GH_TFC_Efficiencies!AP107</f>
        <v>49</v>
      </c>
      <c r="AQ30">
        <f>GH_TFC_Efficiencies!AQ109*GH_TFC_Efficiencies!AQ107</f>
        <v>50</v>
      </c>
      <c r="AR30">
        <f>GH_TFC_Efficiencies!AR109*GH_TFC_Efficiencies!AR107</f>
        <v>48</v>
      </c>
      <c r="AS30">
        <f>GH_TFC_Efficiencies!AS109*GH_TFC_Efficiencies!AS107</f>
        <v>67</v>
      </c>
      <c r="AT30">
        <f>GH_TFC_Efficiencies!AT109*GH_TFC_Efficiencies!AT107</f>
        <v>67</v>
      </c>
      <c r="AU30">
        <f>GH_TFC_Efficiencies!AU109*GH_TFC_Efficiencies!AU107</f>
        <v>75</v>
      </c>
      <c r="AV30">
        <f>GH_TFC_Efficiencies!AV109*GH_TFC_Efficiencies!AV107</f>
        <v>88</v>
      </c>
      <c r="AW30">
        <f>GH_TFC_Efficiencies!AW109*GH_TFC_Efficiencies!AW107</f>
        <v>91</v>
      </c>
    </row>
    <row r="31" spans="1:49">
      <c r="A31" t="str">
        <f>GH_TFC_Efficiencies!A114</f>
        <v>GH</v>
      </c>
      <c r="B31" t="str">
        <f>GH_TFC_Efficiencies!B114</f>
        <v>Rail</v>
      </c>
      <c r="C31" t="str">
        <f>GH_TFC_Efficiencies!C114</f>
        <v>Fuel oil</v>
      </c>
      <c r="D31" t="str">
        <f>GH_TFC_Efficiencies!D114</f>
        <v>Diesel trains</v>
      </c>
      <c r="E31" t="str">
        <f>GH_TFC_Efficiencies!E114</f>
        <v>MD - Diesel trains</v>
      </c>
      <c r="F31" t="s">
        <v>292</v>
      </c>
      <c r="G31">
        <f>GH_TFC_Efficiencies!G114*GH_TFC_Efficiencies!G112</f>
        <v>5</v>
      </c>
      <c r="H31">
        <f>GH_TFC_Efficiencies!H114*GH_TFC_Efficiencies!H112</f>
        <v>5</v>
      </c>
      <c r="I31">
        <f>GH_TFC_Efficiencies!I114*GH_TFC_Efficiencies!I112</f>
        <v>5</v>
      </c>
      <c r="J31">
        <f>GH_TFC_Efficiencies!J114*GH_TFC_Efficiencies!J112</f>
        <v>0</v>
      </c>
      <c r="K31">
        <f>GH_TFC_Efficiencies!K114*GH_TFC_Efficiencies!K112</f>
        <v>0</v>
      </c>
      <c r="L31">
        <f>GH_TFC_Efficiencies!L114*GH_TFC_Efficiencies!L112</f>
        <v>0</v>
      </c>
      <c r="M31">
        <f>GH_TFC_Efficiencies!M114*GH_TFC_Efficiencies!M112</f>
        <v>0</v>
      </c>
      <c r="N31">
        <f>GH_TFC_Efficiencies!N114*GH_TFC_Efficiencies!N112</f>
        <v>0</v>
      </c>
      <c r="O31">
        <f>GH_TFC_Efficiencies!O114*GH_TFC_Efficiencies!O112</f>
        <v>0</v>
      </c>
      <c r="P31">
        <f>GH_TFC_Efficiencies!P114*GH_TFC_Efficiencies!P112</f>
        <v>0</v>
      </c>
      <c r="Q31">
        <f>GH_TFC_Efficiencies!Q114*GH_TFC_Efficiencies!Q112</f>
        <v>0</v>
      </c>
      <c r="R31">
        <f>GH_TFC_Efficiencies!R114*GH_TFC_Efficiencies!R112</f>
        <v>0</v>
      </c>
      <c r="S31">
        <f>GH_TFC_Efficiencies!S114*GH_TFC_Efficiencies!S112</f>
        <v>0</v>
      </c>
      <c r="T31">
        <f>GH_TFC_Efficiencies!T114*GH_TFC_Efficiencies!T112</f>
        <v>0</v>
      </c>
      <c r="U31">
        <f>GH_TFC_Efficiencies!U114*GH_TFC_Efficiencies!U112</f>
        <v>0</v>
      </c>
      <c r="V31">
        <f>GH_TFC_Efficiencies!V114*GH_TFC_Efficiencies!V112</f>
        <v>0</v>
      </c>
      <c r="W31">
        <f>GH_TFC_Efficiencies!W114*GH_TFC_Efficiencies!W112</f>
        <v>0</v>
      </c>
      <c r="X31">
        <f>GH_TFC_Efficiencies!X114*GH_TFC_Efficiencies!X112</f>
        <v>0</v>
      </c>
      <c r="Y31">
        <f>GH_TFC_Efficiencies!Y114*GH_TFC_Efficiencies!Y112</f>
        <v>0</v>
      </c>
      <c r="Z31">
        <f>GH_TFC_Efficiencies!Z114*GH_TFC_Efficiencies!Z112</f>
        <v>0</v>
      </c>
      <c r="AA31">
        <f>GH_TFC_Efficiencies!AA114*GH_TFC_Efficiencies!AA112</f>
        <v>0</v>
      </c>
      <c r="AB31">
        <f>GH_TFC_Efficiencies!AB114*GH_TFC_Efficiencies!AB112</f>
        <v>0</v>
      </c>
      <c r="AC31">
        <f>GH_TFC_Efficiencies!AC114*GH_TFC_Efficiencies!AC112</f>
        <v>0</v>
      </c>
      <c r="AD31">
        <f>GH_TFC_Efficiencies!AD114*GH_TFC_Efficiencies!AD112</f>
        <v>0</v>
      </c>
      <c r="AE31">
        <f>GH_TFC_Efficiencies!AE114*GH_TFC_Efficiencies!AE112</f>
        <v>0</v>
      </c>
      <c r="AF31">
        <f>GH_TFC_Efficiencies!AF114*GH_TFC_Efficiencies!AF112</f>
        <v>0</v>
      </c>
      <c r="AG31">
        <f>GH_TFC_Efficiencies!AG114*GH_TFC_Efficiencies!AG112</f>
        <v>0</v>
      </c>
      <c r="AH31">
        <f>GH_TFC_Efficiencies!AH114*GH_TFC_Efficiencies!AH112</f>
        <v>0</v>
      </c>
      <c r="AI31">
        <f>GH_TFC_Efficiencies!AI114*GH_TFC_Efficiencies!AI112</f>
        <v>0</v>
      </c>
      <c r="AJ31">
        <f>GH_TFC_Efficiencies!AJ114*GH_TFC_Efficiencies!AJ112</f>
        <v>0</v>
      </c>
      <c r="AK31">
        <f>GH_TFC_Efficiencies!AK114*GH_TFC_Efficiencies!AK112</f>
        <v>0</v>
      </c>
      <c r="AL31">
        <f>GH_TFC_Efficiencies!AL114*GH_TFC_Efficiencies!AL112</f>
        <v>0</v>
      </c>
      <c r="AM31">
        <f>GH_TFC_Efficiencies!AM114*GH_TFC_Efficiencies!AM112</f>
        <v>0</v>
      </c>
      <c r="AN31">
        <f>GH_TFC_Efficiencies!AN114*GH_TFC_Efficiencies!AN112</f>
        <v>0</v>
      </c>
      <c r="AO31">
        <f>GH_TFC_Efficiencies!AO114*GH_TFC_Efficiencies!AO112</f>
        <v>0</v>
      </c>
      <c r="AP31">
        <f>GH_TFC_Efficiencies!AP114*GH_TFC_Efficiencies!AP112</f>
        <v>0</v>
      </c>
      <c r="AQ31">
        <f>GH_TFC_Efficiencies!AQ114*GH_TFC_Efficiencies!AQ112</f>
        <v>0</v>
      </c>
      <c r="AR31">
        <f>GH_TFC_Efficiencies!AR114*GH_TFC_Efficiencies!AR112</f>
        <v>0</v>
      </c>
      <c r="AS31">
        <f>GH_TFC_Efficiencies!AS114*GH_TFC_Efficiencies!AS112</f>
        <v>0</v>
      </c>
      <c r="AT31">
        <f>GH_TFC_Efficiencies!AT114*GH_TFC_Efficiencies!AT112</f>
        <v>0</v>
      </c>
      <c r="AU31">
        <f>GH_TFC_Efficiencies!AU114*GH_TFC_Efficiencies!AU112</f>
        <v>0</v>
      </c>
      <c r="AV31">
        <f>GH_TFC_Efficiencies!AV114*GH_TFC_Efficiencies!AV112</f>
        <v>0</v>
      </c>
      <c r="AW31">
        <f>GH_TFC_Efficiencies!AW114*GH_TFC_Efficiencies!AW112</f>
        <v>0</v>
      </c>
    </row>
    <row r="32" spans="1:49">
      <c r="A32" t="str">
        <f>GH_TFC_Efficiencies!A119</f>
        <v>GH</v>
      </c>
      <c r="B32" t="str">
        <f>GH_TFC_Efficiencies!B119</f>
        <v>Rail</v>
      </c>
      <c r="C32" t="str">
        <f>GH_TFC_Efficiencies!C119</f>
        <v>Gas/diesel oil excl. biofuels</v>
      </c>
      <c r="D32" t="str">
        <f>GH_TFC_Efficiencies!D119</f>
        <v>Diesel trains</v>
      </c>
      <c r="E32" t="str">
        <f>GH_TFC_Efficiencies!E119</f>
        <v>MD - Diesel trains</v>
      </c>
      <c r="F32" t="s">
        <v>292</v>
      </c>
      <c r="G32">
        <f>GH_TFC_Efficiencies!G119*GH_TFC_Efficiencies!G117</f>
        <v>10</v>
      </c>
      <c r="H32">
        <f>GH_TFC_Efficiencies!H119*GH_TFC_Efficiencies!H117</f>
        <v>10</v>
      </c>
      <c r="I32">
        <f>GH_TFC_Efficiencies!I119*GH_TFC_Efficiencies!I117</f>
        <v>10</v>
      </c>
      <c r="J32">
        <f>GH_TFC_Efficiencies!J119*GH_TFC_Efficiencies!J117</f>
        <v>10</v>
      </c>
      <c r="K32">
        <f>GH_TFC_Efficiencies!K119*GH_TFC_Efficiencies!K117</f>
        <v>10</v>
      </c>
      <c r="L32">
        <f>GH_TFC_Efficiencies!L119*GH_TFC_Efficiencies!L117</f>
        <v>11</v>
      </c>
      <c r="M32">
        <f>GH_TFC_Efficiencies!M119*GH_TFC_Efficiencies!M117</f>
        <v>11</v>
      </c>
      <c r="N32">
        <f>GH_TFC_Efficiencies!N119*GH_TFC_Efficiencies!N117</f>
        <v>11</v>
      </c>
      <c r="O32">
        <f>GH_TFC_Efficiencies!O119*GH_TFC_Efficiencies!O117</f>
        <v>10</v>
      </c>
      <c r="P32">
        <f>GH_TFC_Efficiencies!P119*GH_TFC_Efficiencies!P117</f>
        <v>10</v>
      </c>
      <c r="Q32">
        <f>GH_TFC_Efficiencies!Q119*GH_TFC_Efficiencies!Q117</f>
        <v>13</v>
      </c>
      <c r="R32">
        <f>GH_TFC_Efficiencies!R119*GH_TFC_Efficiencies!R117</f>
        <v>12</v>
      </c>
      <c r="S32">
        <f>GH_TFC_Efficiencies!S119*GH_TFC_Efficiencies!S117</f>
        <v>8</v>
      </c>
      <c r="T32">
        <f>GH_TFC_Efficiencies!T119*GH_TFC_Efficiencies!T117</f>
        <v>9</v>
      </c>
      <c r="U32">
        <f>GH_TFC_Efficiencies!U119*GH_TFC_Efficiencies!U117</f>
        <v>11</v>
      </c>
      <c r="V32">
        <f>GH_TFC_Efficiencies!V119*GH_TFC_Efficiencies!V117</f>
        <v>12</v>
      </c>
      <c r="W32">
        <f>GH_TFC_Efficiencies!W119*GH_TFC_Efficiencies!W117</f>
        <v>12</v>
      </c>
      <c r="X32">
        <f>GH_TFC_Efficiencies!X119*GH_TFC_Efficiencies!X117</f>
        <v>12</v>
      </c>
      <c r="Y32">
        <f>GH_TFC_Efficiencies!Y119*GH_TFC_Efficiencies!Y117</f>
        <v>12</v>
      </c>
      <c r="Z32">
        <f>GH_TFC_Efficiencies!Z119*GH_TFC_Efficiencies!Z117</f>
        <v>12</v>
      </c>
      <c r="AA32">
        <f>GH_TFC_Efficiencies!AA119*GH_TFC_Efficiencies!AA117</f>
        <v>11</v>
      </c>
      <c r="AB32">
        <f>GH_TFC_Efficiencies!AB119*GH_TFC_Efficiencies!AB117</f>
        <v>13</v>
      </c>
      <c r="AC32">
        <f>GH_TFC_Efficiencies!AC119*GH_TFC_Efficiencies!AC117</f>
        <v>13</v>
      </c>
      <c r="AD32">
        <f>GH_TFC_Efficiencies!AD119*GH_TFC_Efficiencies!AD117</f>
        <v>16</v>
      </c>
      <c r="AE32">
        <f>GH_TFC_Efficiencies!AE119*GH_TFC_Efficiencies!AE117</f>
        <v>18</v>
      </c>
      <c r="AF32">
        <f>GH_TFC_Efficiencies!AF119*GH_TFC_Efficiencies!AF117</f>
        <v>20</v>
      </c>
      <c r="AG32">
        <f>GH_TFC_Efficiencies!AG119*GH_TFC_Efficiencies!AG117</f>
        <v>21</v>
      </c>
      <c r="AH32">
        <f>GH_TFC_Efficiencies!AH119*GH_TFC_Efficiencies!AH117</f>
        <v>27</v>
      </c>
      <c r="AI32">
        <f>GH_TFC_Efficiencies!AI119*GH_TFC_Efficiencies!AI117</f>
        <v>31</v>
      </c>
      <c r="AJ32">
        <f>GH_TFC_Efficiencies!AJ119*GH_TFC_Efficiencies!AJ117</f>
        <v>26</v>
      </c>
      <c r="AK32">
        <f>GH_TFC_Efficiencies!AK119*GH_TFC_Efficiencies!AK117</f>
        <v>25</v>
      </c>
      <c r="AL32">
        <f>GH_TFC_Efficiencies!AL119*GH_TFC_Efficiencies!AL117</f>
        <v>32</v>
      </c>
      <c r="AM32">
        <f>GH_TFC_Efficiencies!AM119*GH_TFC_Efficiencies!AM117</f>
        <v>33</v>
      </c>
      <c r="AN32">
        <f>GH_TFC_Efficiencies!AN119*GH_TFC_Efficiencies!AN117</f>
        <v>37</v>
      </c>
      <c r="AO32">
        <f>GH_TFC_Efficiencies!AO119*GH_TFC_Efficiencies!AO117</f>
        <v>38</v>
      </c>
      <c r="AP32">
        <f>GH_TFC_Efficiencies!AP119*GH_TFC_Efficiencies!AP117</f>
        <v>40</v>
      </c>
      <c r="AQ32">
        <f>GH_TFC_Efficiencies!AQ119*GH_TFC_Efficiencies!AQ117</f>
        <v>41</v>
      </c>
      <c r="AR32">
        <f>GH_TFC_Efficiencies!AR119*GH_TFC_Efficiencies!AR117</f>
        <v>39</v>
      </c>
      <c r="AS32">
        <f>GH_TFC_Efficiencies!AS119*GH_TFC_Efficiencies!AS117</f>
        <v>56</v>
      </c>
      <c r="AT32">
        <f>GH_TFC_Efficiencies!AT119*GH_TFC_Efficiencies!AT117</f>
        <v>56</v>
      </c>
      <c r="AU32">
        <f>GH_TFC_Efficiencies!AU119*GH_TFC_Efficiencies!AU117</f>
        <v>63</v>
      </c>
      <c r="AV32">
        <f>GH_TFC_Efficiencies!AV119*GH_TFC_Efficiencies!AV117</f>
        <v>73</v>
      </c>
      <c r="AW32">
        <f>GH_TFC_Efficiencies!AW119*GH_TFC_Efficiencies!AW117</f>
        <v>75</v>
      </c>
    </row>
    <row r="33" spans="1:49">
      <c r="A33" t="str">
        <f>GH_TFC_Efficiencies!A124</f>
        <v>GH</v>
      </c>
      <c r="B33" t="str">
        <f>GH_TFC_Efficiencies!B124</f>
        <v>Road</v>
      </c>
      <c r="C33" t="str">
        <f>GH_TFC_Efficiencies!C124</f>
        <v>Gas/diesel oil excl. biofuels</v>
      </c>
      <c r="D33" t="str">
        <f>GH_TFC_Efficiencies!D124</f>
        <v>Diesel cars</v>
      </c>
      <c r="E33" t="str">
        <f>GH_TFC_Efficiencies!E124</f>
        <v>MD - Diesel cars</v>
      </c>
      <c r="F33" t="s">
        <v>292</v>
      </c>
      <c r="G33">
        <f>GH_TFC_Efficiencies!G124*GH_TFC_Efficiencies!G122</f>
        <v>119</v>
      </c>
      <c r="H33">
        <f>GH_TFC_Efficiencies!H124*GH_TFC_Efficiencies!H122</f>
        <v>128</v>
      </c>
      <c r="I33">
        <f>GH_TFC_Efficiencies!I124*GH_TFC_Efficiencies!I122</f>
        <v>128</v>
      </c>
      <c r="J33">
        <f>GH_TFC_Efficiencies!J124*GH_TFC_Efficiencies!J122</f>
        <v>122</v>
      </c>
      <c r="K33">
        <f>GH_TFC_Efficiencies!K124*GH_TFC_Efficiencies!K122</f>
        <v>140</v>
      </c>
      <c r="L33">
        <f>GH_TFC_Efficiencies!L124*GH_TFC_Efficiencies!L122</f>
        <v>144</v>
      </c>
      <c r="M33">
        <f>GH_TFC_Efficiencies!M124*GH_TFC_Efficiencies!M122</f>
        <v>159</v>
      </c>
      <c r="N33">
        <f>GH_TFC_Efficiencies!N124*GH_TFC_Efficiencies!N122</f>
        <v>157</v>
      </c>
      <c r="O33">
        <f>GH_TFC_Efficiencies!O124*GH_TFC_Efficiencies!O122</f>
        <v>133</v>
      </c>
      <c r="P33">
        <f>GH_TFC_Efficiencies!P124*GH_TFC_Efficiencies!P122</f>
        <v>146</v>
      </c>
      <c r="Q33">
        <f>GH_TFC_Efficiencies!Q124*GH_TFC_Efficiencies!Q122</f>
        <v>186</v>
      </c>
      <c r="R33">
        <f>GH_TFC_Efficiencies!R124*GH_TFC_Efficiencies!R122</f>
        <v>167</v>
      </c>
      <c r="S33">
        <f>GH_TFC_Efficiencies!S124*GH_TFC_Efficiencies!S122</f>
        <v>114</v>
      </c>
      <c r="T33">
        <f>GH_TFC_Efficiencies!T124*GH_TFC_Efficiencies!T122</f>
        <v>127</v>
      </c>
      <c r="U33">
        <f>GH_TFC_Efficiencies!U124*GH_TFC_Efficiencies!U122</f>
        <v>162</v>
      </c>
      <c r="V33">
        <f>GH_TFC_Efficiencies!V124*GH_TFC_Efficiencies!V122</f>
        <v>170</v>
      </c>
      <c r="W33">
        <f>GH_TFC_Efficiencies!W124*GH_TFC_Efficiencies!W122</f>
        <v>173</v>
      </c>
      <c r="X33">
        <f>GH_TFC_Efficiencies!X124*GH_TFC_Efficiencies!X122</f>
        <v>172</v>
      </c>
      <c r="Y33">
        <f>GH_TFC_Efficiencies!Y124*GH_TFC_Efficiencies!Y122</f>
        <v>177</v>
      </c>
      <c r="Z33">
        <f>GH_TFC_Efficiencies!Z124*GH_TFC_Efficiencies!Z122</f>
        <v>172</v>
      </c>
      <c r="AA33">
        <f>GH_TFC_Efficiencies!AA124*GH_TFC_Efficiencies!AA122</f>
        <v>162</v>
      </c>
      <c r="AB33">
        <f>GH_TFC_Efficiencies!AB124*GH_TFC_Efficiencies!AB122</f>
        <v>199</v>
      </c>
      <c r="AC33">
        <f>GH_TFC_Efficiencies!AC124*GH_TFC_Efficiencies!AC122</f>
        <v>201</v>
      </c>
      <c r="AD33">
        <f>GH_TFC_Efficiencies!AD124*GH_TFC_Efficiencies!AD122</f>
        <v>237</v>
      </c>
      <c r="AE33">
        <f>GH_TFC_Efficiencies!AE124*GH_TFC_Efficiencies!AE122</f>
        <v>266</v>
      </c>
      <c r="AF33">
        <f>GH_TFC_Efficiencies!AF124*GH_TFC_Efficiencies!AF122</f>
        <v>294</v>
      </c>
      <c r="AG33">
        <f>GH_TFC_Efficiencies!AG124*GH_TFC_Efficiencies!AG122</f>
        <v>304</v>
      </c>
      <c r="AH33">
        <f>GH_TFC_Efficiencies!AH124*GH_TFC_Efficiencies!AH122</f>
        <v>393</v>
      </c>
      <c r="AI33">
        <f>GH_TFC_Efficiencies!AI124*GH_TFC_Efficiencies!AI122</f>
        <v>449</v>
      </c>
      <c r="AJ33">
        <f>GH_TFC_Efficiencies!AJ124*GH_TFC_Efficiencies!AJ122</f>
        <v>375</v>
      </c>
      <c r="AK33">
        <f>GH_TFC_Efficiencies!AK124*GH_TFC_Efficiencies!AK122</f>
        <v>366</v>
      </c>
      <c r="AL33">
        <f>GH_TFC_Efficiencies!AL124*GH_TFC_Efficiencies!AL122</f>
        <v>465</v>
      </c>
      <c r="AM33">
        <f>GH_TFC_Efficiencies!AM124*GH_TFC_Efficiencies!AM122</f>
        <v>473</v>
      </c>
      <c r="AN33">
        <f>GH_TFC_Efficiencies!AN124*GH_TFC_Efficiencies!AN122</f>
        <v>532</v>
      </c>
      <c r="AO33">
        <f>GH_TFC_Efficiencies!AO124*GH_TFC_Efficiencies!AO122</f>
        <v>551</v>
      </c>
      <c r="AP33">
        <f>GH_TFC_Efficiencies!AP124*GH_TFC_Efficiencies!AP122</f>
        <v>585</v>
      </c>
      <c r="AQ33">
        <f>GH_TFC_Efficiencies!AQ124*GH_TFC_Efficiencies!AQ122</f>
        <v>599</v>
      </c>
      <c r="AR33">
        <f>GH_TFC_Efficiencies!AR124*GH_TFC_Efficiencies!AR122</f>
        <v>569</v>
      </c>
      <c r="AS33">
        <f>GH_TFC_Efficiencies!AS124*GH_TFC_Efficiencies!AS122</f>
        <v>802</v>
      </c>
      <c r="AT33">
        <f>GH_TFC_Efficiencies!AT124*GH_TFC_Efficiencies!AT122</f>
        <v>796</v>
      </c>
      <c r="AU33">
        <f>GH_TFC_Efficiencies!AU124*GH_TFC_Efficiencies!AU122</f>
        <v>896</v>
      </c>
      <c r="AV33">
        <f>GH_TFC_Efficiencies!AV124*GH_TFC_Efficiencies!AV122</f>
        <v>1041</v>
      </c>
      <c r="AW33">
        <f>GH_TFC_Efficiencies!AW124*GH_TFC_Efficiencies!AW122</f>
        <v>1078</v>
      </c>
    </row>
    <row r="34" spans="1:49">
      <c r="A34" t="str">
        <f>GH_TFC_Efficiencies!A129</f>
        <v>GH</v>
      </c>
      <c r="B34" t="str">
        <f>GH_TFC_Efficiencies!B129</f>
        <v>Road</v>
      </c>
      <c r="C34" t="str">
        <f>GH_TFC_Efficiencies!C129</f>
        <v>Motor gasoline excl. biofuels</v>
      </c>
      <c r="D34" t="str">
        <f>GH_TFC_Efficiencies!D129</f>
        <v>Petrol cars</v>
      </c>
      <c r="E34" t="str">
        <f>GH_TFC_Efficiencies!E129</f>
        <v>MD - Petrol cars</v>
      </c>
      <c r="F34" t="s">
        <v>292</v>
      </c>
      <c r="G34">
        <f>GH_TFC_Efficiencies!G129*GH_TFC_Efficiencies!G127</f>
        <v>202</v>
      </c>
      <c r="H34">
        <f>GH_TFC_Efficiencies!H129*GH_TFC_Efficiencies!H127</f>
        <v>193</v>
      </c>
      <c r="I34">
        <f>GH_TFC_Efficiencies!I129*GH_TFC_Efficiencies!I127</f>
        <v>213</v>
      </c>
      <c r="J34">
        <f>GH_TFC_Efficiencies!J129*GH_TFC_Efficiencies!J127</f>
        <v>238</v>
      </c>
      <c r="K34">
        <f>GH_TFC_Efficiencies!K129*GH_TFC_Efficiencies!K127</f>
        <v>249</v>
      </c>
      <c r="L34">
        <f>GH_TFC_Efficiencies!L129*GH_TFC_Efficiencies!L127</f>
        <v>261</v>
      </c>
      <c r="M34">
        <f>GH_TFC_Efficiencies!M129*GH_TFC_Efficiencies!M127</f>
        <v>271</v>
      </c>
      <c r="N34">
        <f>GH_TFC_Efficiencies!N129*GH_TFC_Efficiencies!N127</f>
        <v>275</v>
      </c>
      <c r="O34">
        <f>GH_TFC_Efficiencies!O129*GH_TFC_Efficiencies!O127</f>
        <v>231</v>
      </c>
      <c r="P34">
        <f>GH_TFC_Efficiencies!P129*GH_TFC_Efficiencies!P127</f>
        <v>256</v>
      </c>
      <c r="Q34">
        <f>GH_TFC_Efficiencies!Q129*GH_TFC_Efficiencies!Q127</f>
        <v>281</v>
      </c>
      <c r="R34">
        <f>GH_TFC_Efficiencies!R129*GH_TFC_Efficiencies!R127</f>
        <v>259</v>
      </c>
      <c r="S34">
        <f>GH_TFC_Efficiencies!S129*GH_TFC_Efficiencies!S127</f>
        <v>204</v>
      </c>
      <c r="T34">
        <f>GH_TFC_Efficiencies!T129*GH_TFC_Efficiencies!T127</f>
        <v>184</v>
      </c>
      <c r="U34">
        <f>GH_TFC_Efficiencies!U129*GH_TFC_Efficiencies!U127</f>
        <v>236</v>
      </c>
      <c r="V34">
        <f>GH_TFC_Efficiencies!V129*GH_TFC_Efficiencies!V127</f>
        <v>258</v>
      </c>
      <c r="W34">
        <f>GH_TFC_Efficiencies!W129*GH_TFC_Efficiencies!W127</f>
        <v>263</v>
      </c>
      <c r="X34">
        <f>GH_TFC_Efficiencies!X129*GH_TFC_Efficiencies!X127</f>
        <v>289</v>
      </c>
      <c r="Y34">
        <f>GH_TFC_Efficiencies!Y129*GH_TFC_Efficiencies!Y127</f>
        <v>347</v>
      </c>
      <c r="Z34">
        <f>GH_TFC_Efficiencies!Z129*GH_TFC_Efficiencies!Z127</f>
        <v>345</v>
      </c>
      <c r="AA34">
        <f>GH_TFC_Efficiencies!AA129*GH_TFC_Efficiencies!AA127</f>
        <v>317</v>
      </c>
      <c r="AB34">
        <f>GH_TFC_Efficiencies!AB129*GH_TFC_Efficiencies!AB127</f>
        <v>372</v>
      </c>
      <c r="AC34">
        <f>GH_TFC_Efficiencies!AC129*GH_TFC_Efficiencies!AC127</f>
        <v>375</v>
      </c>
      <c r="AD34">
        <f>GH_TFC_Efficiencies!AD129*GH_TFC_Efficiencies!AD127</f>
        <v>356</v>
      </c>
      <c r="AE34">
        <f>GH_TFC_Efficiencies!AE129*GH_TFC_Efficiencies!AE127</f>
        <v>379</v>
      </c>
      <c r="AF34">
        <f>GH_TFC_Efficiencies!AF129*GH_TFC_Efficiencies!AF127</f>
        <v>409</v>
      </c>
      <c r="AG34">
        <f>GH_TFC_Efficiencies!AG129*GH_TFC_Efficiencies!AG127</f>
        <v>429</v>
      </c>
      <c r="AH34">
        <f>GH_TFC_Efficiencies!AH129*GH_TFC_Efficiencies!AH127</f>
        <v>475</v>
      </c>
      <c r="AI34">
        <f>GH_TFC_Efficiencies!AI129*GH_TFC_Efficiencies!AI127</f>
        <v>515</v>
      </c>
      <c r="AJ34">
        <f>GH_TFC_Efficiencies!AJ129*GH_TFC_Efficiencies!AJ127</f>
        <v>549</v>
      </c>
      <c r="AK34">
        <f>GH_TFC_Efficiencies!AK129*GH_TFC_Efficiencies!AK127</f>
        <v>561</v>
      </c>
      <c r="AL34">
        <f>GH_TFC_Efficiencies!AL129*GH_TFC_Efficiencies!AL127</f>
        <v>597</v>
      </c>
      <c r="AM34">
        <f>GH_TFC_Efficiencies!AM129*GH_TFC_Efficiencies!AM127</f>
        <v>503</v>
      </c>
      <c r="AN34">
        <f>GH_TFC_Efficiencies!AN129*GH_TFC_Efficiencies!AN127</f>
        <v>602</v>
      </c>
      <c r="AO34">
        <f>GH_TFC_Efficiencies!AO129*GH_TFC_Efficiencies!AO127</f>
        <v>563</v>
      </c>
      <c r="AP34">
        <f>GH_TFC_Efficiencies!AP129*GH_TFC_Efficiencies!AP127</f>
        <v>536</v>
      </c>
      <c r="AQ34">
        <f>GH_TFC_Efficiencies!AQ129*GH_TFC_Efficiencies!AQ127</f>
        <v>585</v>
      </c>
      <c r="AR34">
        <f>GH_TFC_Efficiencies!AR129*GH_TFC_Efficiencies!AR127</f>
        <v>586</v>
      </c>
      <c r="AS34">
        <f>GH_TFC_Efficiencies!AS129*GH_TFC_Efficiencies!AS127</f>
        <v>750</v>
      </c>
      <c r="AT34">
        <f>GH_TFC_Efficiencies!AT129*GH_TFC_Efficiencies!AT127</f>
        <v>790</v>
      </c>
      <c r="AU34">
        <f>GH_TFC_Efficiencies!AU129*GH_TFC_Efficiencies!AU127</f>
        <v>864</v>
      </c>
      <c r="AV34">
        <f>GH_TFC_Efficiencies!AV129*GH_TFC_Efficiencies!AV127</f>
        <v>1063</v>
      </c>
      <c r="AW34">
        <f>GH_TFC_Efficiencies!AW129*GH_TFC_Efficiencies!AW127</f>
        <v>1157</v>
      </c>
    </row>
    <row r="35" spans="1:49">
      <c r="A35" t="str">
        <f>GH_TFC_Efficiencies!A134</f>
        <v>GH</v>
      </c>
      <c r="B35" t="str">
        <f>GH_TFC_Efficiencies!B134</f>
        <v>Commercial and public services</v>
      </c>
      <c r="C35" t="str">
        <f>GH_TFC_Efficiencies!C134</f>
        <v>Charcoal</v>
      </c>
      <c r="D35" t="str">
        <f>GH_TFC_Efficiencies!D134</f>
        <v>Charcoal stoves</v>
      </c>
      <c r="E35" t="str">
        <f>GH_TFC_Efficiencies!E134</f>
        <v>MTH.100.C - Charcoal stoves</v>
      </c>
      <c r="F35" t="s">
        <v>292</v>
      </c>
      <c r="G35">
        <f>GH_TFC_Efficiencies!G134*GH_TFC_Efficiencies!G132</f>
        <v>0</v>
      </c>
      <c r="H35">
        <f>GH_TFC_Efficiencies!H134*GH_TFC_Efficiencies!H132</f>
        <v>0</v>
      </c>
      <c r="I35">
        <f>GH_TFC_Efficiencies!I134*GH_TFC_Efficiencies!I132</f>
        <v>0</v>
      </c>
      <c r="J35">
        <f>GH_TFC_Efficiencies!J134*GH_TFC_Efficiencies!J132</f>
        <v>0</v>
      </c>
      <c r="K35">
        <f>GH_TFC_Efficiencies!K134*GH_TFC_Efficiencies!K132</f>
        <v>0</v>
      </c>
      <c r="L35">
        <f>GH_TFC_Efficiencies!L134*GH_TFC_Efficiencies!L132</f>
        <v>0</v>
      </c>
      <c r="M35">
        <f>GH_TFC_Efficiencies!M134*GH_TFC_Efficiencies!M132</f>
        <v>0</v>
      </c>
      <c r="N35">
        <f>GH_TFC_Efficiencies!N134*GH_TFC_Efficiencies!N132</f>
        <v>0</v>
      </c>
      <c r="O35">
        <f>GH_TFC_Efficiencies!O134*GH_TFC_Efficiencies!O132</f>
        <v>0</v>
      </c>
      <c r="P35">
        <f>GH_TFC_Efficiencies!P134*GH_TFC_Efficiencies!P132</f>
        <v>0</v>
      </c>
      <c r="Q35">
        <f>GH_TFC_Efficiencies!Q134*GH_TFC_Efficiencies!Q132</f>
        <v>0</v>
      </c>
      <c r="R35">
        <f>GH_TFC_Efficiencies!R134*GH_TFC_Efficiencies!R132</f>
        <v>0</v>
      </c>
      <c r="S35">
        <f>GH_TFC_Efficiencies!S134*GH_TFC_Efficiencies!S132</f>
        <v>0</v>
      </c>
      <c r="T35">
        <f>GH_TFC_Efficiencies!T134*GH_TFC_Efficiencies!T132</f>
        <v>0</v>
      </c>
      <c r="U35">
        <f>GH_TFC_Efficiencies!U134*GH_TFC_Efficiencies!U132</f>
        <v>0</v>
      </c>
      <c r="V35">
        <f>GH_TFC_Efficiencies!V134*GH_TFC_Efficiencies!V132</f>
        <v>0</v>
      </c>
      <c r="W35">
        <f>GH_TFC_Efficiencies!W134*GH_TFC_Efficiencies!W132</f>
        <v>0</v>
      </c>
      <c r="X35">
        <f>GH_TFC_Efficiencies!X134*GH_TFC_Efficiencies!X132</f>
        <v>0</v>
      </c>
      <c r="Y35">
        <f>GH_TFC_Efficiencies!Y134*GH_TFC_Efficiencies!Y132</f>
        <v>0</v>
      </c>
      <c r="Z35">
        <f>GH_TFC_Efficiencies!Z134*GH_TFC_Efficiencies!Z132</f>
        <v>0</v>
      </c>
      <c r="AA35">
        <f>GH_TFC_Efficiencies!AA134*GH_TFC_Efficiencies!AA132</f>
        <v>0</v>
      </c>
      <c r="AB35">
        <f>GH_TFC_Efficiencies!AB134*GH_TFC_Efficiencies!AB132</f>
        <v>0</v>
      </c>
      <c r="AC35">
        <f>GH_TFC_Efficiencies!AC134*GH_TFC_Efficiencies!AC132</f>
        <v>0</v>
      </c>
      <c r="AD35">
        <f>GH_TFC_Efficiencies!AD134*GH_TFC_Efficiencies!AD132</f>
        <v>0</v>
      </c>
      <c r="AE35">
        <f>GH_TFC_Efficiencies!AE134*GH_TFC_Efficiencies!AE132</f>
        <v>0</v>
      </c>
      <c r="AF35">
        <f>GH_TFC_Efficiencies!AF134*GH_TFC_Efficiencies!AF132</f>
        <v>0</v>
      </c>
      <c r="AG35">
        <f>GH_TFC_Efficiencies!AG134*GH_TFC_Efficiencies!AG132</f>
        <v>0</v>
      </c>
      <c r="AH35">
        <f>GH_TFC_Efficiencies!AH134*GH_TFC_Efficiencies!AH132</f>
        <v>0</v>
      </c>
      <c r="AI35">
        <f>GH_TFC_Efficiencies!AI134*GH_TFC_Efficiencies!AI132</f>
        <v>0</v>
      </c>
      <c r="AJ35">
        <f>GH_TFC_Efficiencies!AJ134*GH_TFC_Efficiencies!AJ132</f>
        <v>0</v>
      </c>
      <c r="AK35">
        <f>GH_TFC_Efficiencies!AK134*GH_TFC_Efficiencies!AK132</f>
        <v>0</v>
      </c>
      <c r="AL35">
        <f>GH_TFC_Efficiencies!AL134*GH_TFC_Efficiencies!AL132</f>
        <v>0</v>
      </c>
      <c r="AM35">
        <f>GH_TFC_Efficiencies!AM134*GH_TFC_Efficiencies!AM132</f>
        <v>0</v>
      </c>
      <c r="AN35">
        <f>GH_TFC_Efficiencies!AN134*GH_TFC_Efficiencies!AN132</f>
        <v>0</v>
      </c>
      <c r="AO35">
        <f>GH_TFC_Efficiencies!AO134*GH_TFC_Efficiencies!AO132</f>
        <v>0</v>
      </c>
      <c r="AP35">
        <f>GH_TFC_Efficiencies!AP134*GH_TFC_Efficiencies!AP132</f>
        <v>0</v>
      </c>
      <c r="AQ35">
        <f>GH_TFC_Efficiencies!AQ134*GH_TFC_Efficiencies!AQ132</f>
        <v>0</v>
      </c>
      <c r="AR35">
        <f>GH_TFC_Efficiencies!AR134*GH_TFC_Efficiencies!AR132</f>
        <v>0</v>
      </c>
      <c r="AS35">
        <f>GH_TFC_Efficiencies!AS134*GH_TFC_Efficiencies!AS132</f>
        <v>0</v>
      </c>
      <c r="AT35">
        <f>GH_TFC_Efficiencies!AT134*GH_TFC_Efficiencies!AT132</f>
        <v>0</v>
      </c>
      <c r="AU35">
        <f>GH_TFC_Efficiencies!AU134*GH_TFC_Efficiencies!AU132</f>
        <v>0</v>
      </c>
      <c r="AV35">
        <f>GH_TFC_Efficiencies!AV134*GH_TFC_Efficiencies!AV132</f>
        <v>7</v>
      </c>
      <c r="AW35">
        <f>GH_TFC_Efficiencies!AW134*GH_TFC_Efficiencies!AW132</f>
        <v>60</v>
      </c>
    </row>
    <row r="36" spans="1:49">
      <c r="A36" t="str">
        <f>GH_TFC_Efficiencies!A139</f>
        <v>GH</v>
      </c>
      <c r="B36" t="str">
        <f>GH_TFC_Efficiencies!B139</f>
        <v>Commercial and public services</v>
      </c>
      <c r="C36" t="str">
        <f>GH_TFC_Efficiencies!C139</f>
        <v>Electricity</v>
      </c>
      <c r="D36" t="str">
        <f>GH_TFC_Efficiencies!D139</f>
        <v>Electric motors</v>
      </c>
      <c r="E36" t="str">
        <f>GH_TFC_Efficiencies!E139</f>
        <v>MD - Electric motors</v>
      </c>
      <c r="F36" t="s">
        <v>292</v>
      </c>
      <c r="G36">
        <f>GH_TFC_Efficiencies!G139*GH_TFC_Efficiencies!G137</f>
        <v>2.6999999999999997</v>
      </c>
      <c r="H36">
        <f>GH_TFC_Efficiencies!H139*GH_TFC_Efficiencies!H137</f>
        <v>3</v>
      </c>
      <c r="I36">
        <f>GH_TFC_Efficiencies!I139*GH_TFC_Efficiencies!I137</f>
        <v>3.5999999999999996</v>
      </c>
      <c r="J36">
        <f>GH_TFC_Efficiencies!J139*GH_TFC_Efficiencies!J137</f>
        <v>0</v>
      </c>
      <c r="K36">
        <f>GH_TFC_Efficiencies!K139*GH_TFC_Efficiencies!K137</f>
        <v>0</v>
      </c>
      <c r="L36">
        <f>GH_TFC_Efficiencies!L139*GH_TFC_Efficiencies!L137</f>
        <v>0</v>
      </c>
      <c r="M36">
        <f>GH_TFC_Efficiencies!M139*GH_TFC_Efficiencies!M137</f>
        <v>0</v>
      </c>
      <c r="N36">
        <f>GH_TFC_Efficiencies!N139*GH_TFC_Efficiencies!N137</f>
        <v>0</v>
      </c>
      <c r="O36">
        <f>GH_TFC_Efficiencies!O139*GH_TFC_Efficiencies!O137</f>
        <v>0</v>
      </c>
      <c r="P36">
        <f>GH_TFC_Efficiencies!P139*GH_TFC_Efficiencies!P137</f>
        <v>0</v>
      </c>
      <c r="Q36">
        <f>GH_TFC_Efficiencies!Q139*GH_TFC_Efficiencies!Q137</f>
        <v>0</v>
      </c>
      <c r="R36">
        <f>GH_TFC_Efficiencies!R139*GH_TFC_Efficiencies!R137</f>
        <v>0</v>
      </c>
      <c r="S36">
        <f>GH_TFC_Efficiencies!S139*GH_TFC_Efficiencies!S137</f>
        <v>0</v>
      </c>
      <c r="T36">
        <f>GH_TFC_Efficiencies!T139*GH_TFC_Efficiencies!T137</f>
        <v>0</v>
      </c>
      <c r="U36">
        <f>GH_TFC_Efficiencies!U139*GH_TFC_Efficiencies!U137</f>
        <v>0</v>
      </c>
      <c r="V36">
        <f>GH_TFC_Efficiencies!V139*GH_TFC_Efficiencies!V137</f>
        <v>0</v>
      </c>
      <c r="W36">
        <f>GH_TFC_Efficiencies!W139*GH_TFC_Efficiencies!W137</f>
        <v>0</v>
      </c>
      <c r="X36">
        <f>GH_TFC_Efficiencies!X139*GH_TFC_Efficiencies!X137</f>
        <v>0</v>
      </c>
      <c r="Y36">
        <f>GH_TFC_Efficiencies!Y139*GH_TFC_Efficiencies!Y137</f>
        <v>0</v>
      </c>
      <c r="Z36">
        <f>GH_TFC_Efficiencies!Z139*GH_TFC_Efficiencies!Z137</f>
        <v>0</v>
      </c>
      <c r="AA36">
        <f>GH_TFC_Efficiencies!AA139*GH_TFC_Efficiencies!AA137</f>
        <v>0</v>
      </c>
      <c r="AB36">
        <f>GH_TFC_Efficiencies!AB139*GH_TFC_Efficiencies!AB137</f>
        <v>0</v>
      </c>
      <c r="AC36">
        <f>GH_TFC_Efficiencies!AC139*GH_TFC_Efficiencies!AC137</f>
        <v>0</v>
      </c>
      <c r="AD36">
        <f>GH_TFC_Efficiencies!AD139*GH_TFC_Efficiencies!AD137</f>
        <v>0</v>
      </c>
      <c r="AE36">
        <f>GH_TFC_Efficiencies!AE139*GH_TFC_Efficiencies!AE137</f>
        <v>8.6999999999999993</v>
      </c>
      <c r="AF36">
        <f>GH_TFC_Efficiencies!AF139*GH_TFC_Efficiencies!AF137</f>
        <v>10.199999999999999</v>
      </c>
      <c r="AG36">
        <f>GH_TFC_Efficiencies!AG139*GH_TFC_Efficiencies!AG137</f>
        <v>11.7</v>
      </c>
      <c r="AH36">
        <f>GH_TFC_Efficiencies!AH139*GH_TFC_Efficiencies!AH137</f>
        <v>10.199999999999999</v>
      </c>
      <c r="AI36">
        <f>GH_TFC_Efficiencies!AI139*GH_TFC_Efficiencies!AI137</f>
        <v>9.2999999999999989</v>
      </c>
      <c r="AJ36">
        <f>GH_TFC_Efficiencies!AJ139*GH_TFC_Efficiencies!AJ137</f>
        <v>15</v>
      </c>
      <c r="AK36">
        <f>GH_TFC_Efficiencies!AK139*GH_TFC_Efficiencies!AK137</f>
        <v>15.899999999999999</v>
      </c>
      <c r="AL36">
        <f>GH_TFC_Efficiencies!AL139*GH_TFC_Efficiencies!AL137</f>
        <v>16.5</v>
      </c>
      <c r="AM36">
        <f>GH_TFC_Efficiencies!AM139*GH_TFC_Efficiencies!AM137</f>
        <v>17.399999999999999</v>
      </c>
      <c r="AN36">
        <f>GH_TFC_Efficiencies!AN139*GH_TFC_Efficiencies!AN137</f>
        <v>18.599999999999998</v>
      </c>
      <c r="AO36">
        <f>GH_TFC_Efficiencies!AO139*GH_TFC_Efficiencies!AO137</f>
        <v>19.5</v>
      </c>
      <c r="AP36">
        <f>GH_TFC_Efficiencies!AP139*GH_TFC_Efficiencies!AP137</f>
        <v>24</v>
      </c>
      <c r="AQ36">
        <f>GH_TFC_Efficiencies!AQ139*GH_TFC_Efficiencies!AQ137</f>
        <v>24.3</v>
      </c>
      <c r="AR36">
        <f>GH_TFC_Efficiencies!AR139*GH_TFC_Efficiencies!AR137</f>
        <v>28.2</v>
      </c>
      <c r="AS36">
        <f>GH_TFC_Efficiencies!AS139*GH_TFC_Efficiencies!AS137</f>
        <v>27.599999999999998</v>
      </c>
      <c r="AT36">
        <f>GH_TFC_Efficiencies!AT139*GH_TFC_Efficiencies!AT137</f>
        <v>31.799999999999997</v>
      </c>
      <c r="AU36">
        <f>GH_TFC_Efficiencies!AU139*GH_TFC_Efficiencies!AU137</f>
        <v>33.9</v>
      </c>
      <c r="AV36">
        <f>GH_TFC_Efficiencies!AV139*GH_TFC_Efficiencies!AV137</f>
        <v>37.799999999999997</v>
      </c>
      <c r="AW36">
        <f>GH_TFC_Efficiencies!AW139*GH_TFC_Efficiencies!AW137</f>
        <v>49.199999999999996</v>
      </c>
    </row>
    <row r="37" spans="1:49">
      <c r="A37" t="str">
        <f>GH_TFC_Efficiencies!A142</f>
        <v>GH</v>
      </c>
      <c r="B37" t="str">
        <f>GH_TFC_Efficiencies!B142</f>
        <v>Commercial and public services</v>
      </c>
      <c r="C37" t="str">
        <f>GH_TFC_Efficiencies!C142</f>
        <v>Electricity</v>
      </c>
      <c r="D37" t="str">
        <f>GH_TFC_Efficiencies!D142</f>
        <v>Electric heaters - MTH.100.C</v>
      </c>
      <c r="E37" t="str">
        <f>GH_TFC_Efficiencies!E142</f>
        <v>MTH.100.C - Electric heaters</v>
      </c>
      <c r="F37" t="s">
        <v>292</v>
      </c>
      <c r="G37">
        <f>GH_TFC_Efficiencies!G142*GH_TFC_Efficiencies!G137</f>
        <v>2.6999999999999997</v>
      </c>
      <c r="H37">
        <f>GH_TFC_Efficiencies!H142*GH_TFC_Efficiencies!H137</f>
        <v>3</v>
      </c>
      <c r="I37">
        <f>GH_TFC_Efficiencies!I142*GH_TFC_Efficiencies!I137</f>
        <v>3.5999999999999996</v>
      </c>
      <c r="J37">
        <f>GH_TFC_Efficiencies!J142*GH_TFC_Efficiencies!J137</f>
        <v>0</v>
      </c>
      <c r="K37">
        <f>GH_TFC_Efficiencies!K142*GH_TFC_Efficiencies!K137</f>
        <v>0</v>
      </c>
      <c r="L37">
        <f>GH_TFC_Efficiencies!L142*GH_TFC_Efficiencies!L137</f>
        <v>0</v>
      </c>
      <c r="M37">
        <f>GH_TFC_Efficiencies!M142*GH_TFC_Efficiencies!M137</f>
        <v>0</v>
      </c>
      <c r="N37">
        <f>GH_TFC_Efficiencies!N142*GH_TFC_Efficiencies!N137</f>
        <v>0</v>
      </c>
      <c r="O37">
        <f>GH_TFC_Efficiencies!O142*GH_TFC_Efficiencies!O137</f>
        <v>0</v>
      </c>
      <c r="P37">
        <f>GH_TFC_Efficiencies!P142*GH_TFC_Efficiencies!P137</f>
        <v>0</v>
      </c>
      <c r="Q37">
        <f>GH_TFC_Efficiencies!Q142*GH_TFC_Efficiencies!Q137</f>
        <v>0</v>
      </c>
      <c r="R37">
        <f>GH_TFC_Efficiencies!R142*GH_TFC_Efficiencies!R137</f>
        <v>0</v>
      </c>
      <c r="S37">
        <f>GH_TFC_Efficiencies!S142*GH_TFC_Efficiencies!S137</f>
        <v>0</v>
      </c>
      <c r="T37">
        <f>GH_TFC_Efficiencies!T142*GH_TFC_Efficiencies!T137</f>
        <v>0</v>
      </c>
      <c r="U37">
        <f>GH_TFC_Efficiencies!U142*GH_TFC_Efficiencies!U137</f>
        <v>0</v>
      </c>
      <c r="V37">
        <f>GH_TFC_Efficiencies!V142*GH_TFC_Efficiencies!V137</f>
        <v>0</v>
      </c>
      <c r="W37">
        <f>GH_TFC_Efficiencies!W142*GH_TFC_Efficiencies!W137</f>
        <v>0</v>
      </c>
      <c r="X37">
        <f>GH_TFC_Efficiencies!X142*GH_TFC_Efficiencies!X137</f>
        <v>0</v>
      </c>
      <c r="Y37">
        <f>GH_TFC_Efficiencies!Y142*GH_TFC_Efficiencies!Y137</f>
        <v>0</v>
      </c>
      <c r="Z37">
        <f>GH_TFC_Efficiencies!Z142*GH_TFC_Efficiencies!Z137</f>
        <v>0</v>
      </c>
      <c r="AA37">
        <f>GH_TFC_Efficiencies!AA142*GH_TFC_Efficiencies!AA137</f>
        <v>0</v>
      </c>
      <c r="AB37">
        <f>GH_TFC_Efficiencies!AB142*GH_TFC_Efficiencies!AB137</f>
        <v>0</v>
      </c>
      <c r="AC37">
        <f>GH_TFC_Efficiencies!AC142*GH_TFC_Efficiencies!AC137</f>
        <v>0</v>
      </c>
      <c r="AD37">
        <f>GH_TFC_Efficiencies!AD142*GH_TFC_Efficiencies!AD137</f>
        <v>0</v>
      </c>
      <c r="AE37">
        <f>GH_TFC_Efficiencies!AE142*GH_TFC_Efficiencies!AE137</f>
        <v>8.6999999999999993</v>
      </c>
      <c r="AF37">
        <f>GH_TFC_Efficiencies!AF142*GH_TFC_Efficiencies!AF137</f>
        <v>10.199999999999999</v>
      </c>
      <c r="AG37">
        <f>GH_TFC_Efficiencies!AG142*GH_TFC_Efficiencies!AG137</f>
        <v>11.7</v>
      </c>
      <c r="AH37">
        <f>GH_TFC_Efficiencies!AH142*GH_TFC_Efficiencies!AH137</f>
        <v>10.199999999999999</v>
      </c>
      <c r="AI37">
        <f>GH_TFC_Efficiencies!AI142*GH_TFC_Efficiencies!AI137</f>
        <v>9.2999999999999989</v>
      </c>
      <c r="AJ37">
        <f>GH_TFC_Efficiencies!AJ142*GH_TFC_Efficiencies!AJ137</f>
        <v>15</v>
      </c>
      <c r="AK37">
        <f>GH_TFC_Efficiencies!AK142*GH_TFC_Efficiencies!AK137</f>
        <v>15.899999999999999</v>
      </c>
      <c r="AL37">
        <f>GH_TFC_Efficiencies!AL142*GH_TFC_Efficiencies!AL137</f>
        <v>16.5</v>
      </c>
      <c r="AM37">
        <f>GH_TFC_Efficiencies!AM142*GH_TFC_Efficiencies!AM137</f>
        <v>17.399999999999999</v>
      </c>
      <c r="AN37">
        <f>GH_TFC_Efficiencies!AN142*GH_TFC_Efficiencies!AN137</f>
        <v>18.599999999999998</v>
      </c>
      <c r="AO37">
        <f>GH_TFC_Efficiencies!AO142*GH_TFC_Efficiencies!AO137</f>
        <v>19.5</v>
      </c>
      <c r="AP37">
        <f>GH_TFC_Efficiencies!AP142*GH_TFC_Efficiencies!AP137</f>
        <v>24</v>
      </c>
      <c r="AQ37">
        <f>GH_TFC_Efficiencies!AQ142*GH_TFC_Efficiencies!AQ137</f>
        <v>24.3</v>
      </c>
      <c r="AR37">
        <f>GH_TFC_Efficiencies!AR142*GH_TFC_Efficiencies!AR137</f>
        <v>28.2</v>
      </c>
      <c r="AS37">
        <f>GH_TFC_Efficiencies!AS142*GH_TFC_Efficiencies!AS137</f>
        <v>27.599999999999998</v>
      </c>
      <c r="AT37">
        <f>GH_TFC_Efficiencies!AT142*GH_TFC_Efficiencies!AT137</f>
        <v>31.799999999999997</v>
      </c>
      <c r="AU37">
        <f>GH_TFC_Efficiencies!AU142*GH_TFC_Efficiencies!AU137</f>
        <v>33.9</v>
      </c>
      <c r="AV37">
        <f>GH_TFC_Efficiencies!AV142*GH_TFC_Efficiencies!AV137</f>
        <v>37.799999999999997</v>
      </c>
      <c r="AW37">
        <f>GH_TFC_Efficiencies!AW142*GH_TFC_Efficiencies!AW137</f>
        <v>49.199999999999996</v>
      </c>
    </row>
    <row r="38" spans="1:49">
      <c r="A38" t="str">
        <f>GH_TFC_Efficiencies!A145</f>
        <v>GH</v>
      </c>
      <c r="B38" t="str">
        <f>GH_TFC_Efficiencies!B145</f>
        <v>Commercial and public services</v>
      </c>
      <c r="C38" t="str">
        <f>GH_TFC_Efficiencies!C145</f>
        <v>Electricity</v>
      </c>
      <c r="D38" t="str">
        <f>GH_TFC_Efficiencies!D145</f>
        <v>Electric lights</v>
      </c>
      <c r="E38" t="str">
        <f>GH_TFC_Efficiencies!E145</f>
        <v>Light - Electric lights</v>
      </c>
      <c r="F38" t="s">
        <v>292</v>
      </c>
      <c r="G38">
        <f>GH_TFC_Efficiencies!G145*GH_TFC_Efficiencies!G137</f>
        <v>3.6</v>
      </c>
      <c r="H38">
        <f>GH_TFC_Efficiencies!H145*GH_TFC_Efficiencies!H137</f>
        <v>4</v>
      </c>
      <c r="I38">
        <f>GH_TFC_Efficiencies!I145*GH_TFC_Efficiencies!I137</f>
        <v>4.8000000000000007</v>
      </c>
      <c r="J38">
        <f>GH_TFC_Efficiencies!J145*GH_TFC_Efficiencies!J137</f>
        <v>0</v>
      </c>
      <c r="K38">
        <f>GH_TFC_Efficiencies!K145*GH_TFC_Efficiencies!K137</f>
        <v>0</v>
      </c>
      <c r="L38">
        <f>GH_TFC_Efficiencies!L145*GH_TFC_Efficiencies!L137</f>
        <v>0</v>
      </c>
      <c r="M38">
        <f>GH_TFC_Efficiencies!M145*GH_TFC_Efficiencies!M137</f>
        <v>0</v>
      </c>
      <c r="N38">
        <f>GH_TFC_Efficiencies!N145*GH_TFC_Efficiencies!N137</f>
        <v>0</v>
      </c>
      <c r="O38">
        <f>GH_TFC_Efficiencies!O145*GH_TFC_Efficiencies!O137</f>
        <v>0</v>
      </c>
      <c r="P38">
        <f>GH_TFC_Efficiencies!P145*GH_TFC_Efficiencies!P137</f>
        <v>0</v>
      </c>
      <c r="Q38">
        <f>GH_TFC_Efficiencies!Q145*GH_TFC_Efficiencies!Q137</f>
        <v>0</v>
      </c>
      <c r="R38">
        <f>GH_TFC_Efficiencies!R145*GH_TFC_Efficiencies!R137</f>
        <v>0</v>
      </c>
      <c r="S38">
        <f>GH_TFC_Efficiencies!S145*GH_TFC_Efficiencies!S137</f>
        <v>0</v>
      </c>
      <c r="T38">
        <f>GH_TFC_Efficiencies!T145*GH_TFC_Efficiencies!T137</f>
        <v>0</v>
      </c>
      <c r="U38">
        <f>GH_TFC_Efficiencies!U145*GH_TFC_Efficiencies!U137</f>
        <v>0</v>
      </c>
      <c r="V38">
        <f>GH_TFC_Efficiencies!V145*GH_TFC_Efficiencies!V137</f>
        <v>0</v>
      </c>
      <c r="W38">
        <f>GH_TFC_Efficiencies!W145*GH_TFC_Efficiencies!W137</f>
        <v>0</v>
      </c>
      <c r="X38">
        <f>GH_TFC_Efficiencies!X145*GH_TFC_Efficiencies!X137</f>
        <v>0</v>
      </c>
      <c r="Y38">
        <f>GH_TFC_Efficiencies!Y145*GH_TFC_Efficiencies!Y137</f>
        <v>0</v>
      </c>
      <c r="Z38">
        <f>GH_TFC_Efficiencies!Z145*GH_TFC_Efficiencies!Z137</f>
        <v>0</v>
      </c>
      <c r="AA38">
        <f>GH_TFC_Efficiencies!AA145*GH_TFC_Efficiencies!AA137</f>
        <v>0</v>
      </c>
      <c r="AB38">
        <f>GH_TFC_Efficiencies!AB145*GH_TFC_Efficiencies!AB137</f>
        <v>0</v>
      </c>
      <c r="AC38">
        <f>GH_TFC_Efficiencies!AC145*GH_TFC_Efficiencies!AC137</f>
        <v>0</v>
      </c>
      <c r="AD38">
        <f>GH_TFC_Efficiencies!AD145*GH_TFC_Efficiencies!AD137</f>
        <v>0</v>
      </c>
      <c r="AE38">
        <f>GH_TFC_Efficiencies!AE145*GH_TFC_Efficiencies!AE137</f>
        <v>11.600000000000001</v>
      </c>
      <c r="AF38">
        <f>GH_TFC_Efficiencies!AF145*GH_TFC_Efficiencies!AF137</f>
        <v>13.600000000000001</v>
      </c>
      <c r="AG38">
        <f>GH_TFC_Efficiencies!AG145*GH_TFC_Efficiencies!AG137</f>
        <v>15.600000000000001</v>
      </c>
      <c r="AH38">
        <f>GH_TFC_Efficiencies!AH145*GH_TFC_Efficiencies!AH137</f>
        <v>13.600000000000001</v>
      </c>
      <c r="AI38">
        <f>GH_TFC_Efficiencies!AI145*GH_TFC_Efficiencies!AI137</f>
        <v>12.4</v>
      </c>
      <c r="AJ38">
        <f>GH_TFC_Efficiencies!AJ145*GH_TFC_Efficiencies!AJ137</f>
        <v>20</v>
      </c>
      <c r="AK38">
        <f>GH_TFC_Efficiencies!AK145*GH_TFC_Efficiencies!AK137</f>
        <v>21.200000000000003</v>
      </c>
      <c r="AL38">
        <f>GH_TFC_Efficiencies!AL145*GH_TFC_Efficiencies!AL137</f>
        <v>22</v>
      </c>
      <c r="AM38">
        <f>GH_TFC_Efficiencies!AM145*GH_TFC_Efficiencies!AM137</f>
        <v>23.200000000000003</v>
      </c>
      <c r="AN38">
        <f>GH_TFC_Efficiencies!AN145*GH_TFC_Efficiencies!AN137</f>
        <v>24.8</v>
      </c>
      <c r="AO38">
        <f>GH_TFC_Efficiencies!AO145*GH_TFC_Efficiencies!AO137</f>
        <v>26</v>
      </c>
      <c r="AP38">
        <f>GH_TFC_Efficiencies!AP145*GH_TFC_Efficiencies!AP137</f>
        <v>32</v>
      </c>
      <c r="AQ38">
        <f>GH_TFC_Efficiencies!AQ145*GH_TFC_Efficiencies!AQ137</f>
        <v>32.4</v>
      </c>
      <c r="AR38">
        <f>GH_TFC_Efficiencies!AR145*GH_TFC_Efficiencies!AR137</f>
        <v>37.6</v>
      </c>
      <c r="AS38">
        <f>GH_TFC_Efficiencies!AS145*GH_TFC_Efficiencies!AS137</f>
        <v>36.800000000000004</v>
      </c>
      <c r="AT38">
        <f>GH_TFC_Efficiencies!AT145*GH_TFC_Efficiencies!AT137</f>
        <v>42.400000000000006</v>
      </c>
      <c r="AU38">
        <f>GH_TFC_Efficiencies!AU145*GH_TFC_Efficiencies!AU137</f>
        <v>45.2</v>
      </c>
      <c r="AV38">
        <f>GH_TFC_Efficiencies!AV145*GH_TFC_Efficiencies!AV137</f>
        <v>50.400000000000006</v>
      </c>
      <c r="AW38">
        <f>GH_TFC_Efficiencies!AW145*GH_TFC_Efficiencies!AW137</f>
        <v>65.600000000000009</v>
      </c>
    </row>
    <row r="39" spans="1:49">
      <c r="A39" t="str">
        <f>GH_TFC_Efficiencies!A150</f>
        <v>GH</v>
      </c>
      <c r="B39" t="str">
        <f>GH_TFC_Efficiencies!B150</f>
        <v>Commercial and public services</v>
      </c>
      <c r="C39" t="str">
        <f>GH_TFC_Efficiencies!C150</f>
        <v>Gas/diesel oil excl. biofuels</v>
      </c>
      <c r="D39" t="str">
        <f>GH_TFC_Efficiencies!D150</f>
        <v>Diesel cars</v>
      </c>
      <c r="E39" t="str">
        <f>GH_TFC_Efficiencies!E150</f>
        <v>MD - Diesel cars</v>
      </c>
      <c r="F39" t="s">
        <v>292</v>
      </c>
      <c r="G39">
        <f>GH_TFC_Efficiencies!G150*GH_TFC_Efficiencies!G148</f>
        <v>9</v>
      </c>
      <c r="H39">
        <f>GH_TFC_Efficiencies!H150*GH_TFC_Efficiencies!H148</f>
        <v>10</v>
      </c>
      <c r="I39">
        <f>GH_TFC_Efficiencies!I150*GH_TFC_Efficiencies!I148</f>
        <v>10</v>
      </c>
      <c r="J39">
        <f>GH_TFC_Efficiencies!J150*GH_TFC_Efficiencies!J148</f>
        <v>10</v>
      </c>
      <c r="K39">
        <f>GH_TFC_Efficiencies!K150*GH_TFC_Efficiencies!K148</f>
        <v>10</v>
      </c>
      <c r="L39">
        <f>GH_TFC_Efficiencies!L150*GH_TFC_Efficiencies!L148</f>
        <v>11</v>
      </c>
      <c r="M39">
        <f>GH_TFC_Efficiencies!M150*GH_TFC_Efficiencies!M148</f>
        <v>12</v>
      </c>
      <c r="N39">
        <f>GH_TFC_Efficiencies!N150*GH_TFC_Efficiencies!N148</f>
        <v>11</v>
      </c>
      <c r="O39">
        <f>GH_TFC_Efficiencies!O150*GH_TFC_Efficiencies!O148</f>
        <v>9</v>
      </c>
      <c r="P39">
        <f>GH_TFC_Efficiencies!P150*GH_TFC_Efficiencies!P148</f>
        <v>11</v>
      </c>
      <c r="Q39">
        <f>GH_TFC_Efficiencies!Q150*GH_TFC_Efficiencies!Q148</f>
        <v>13</v>
      </c>
      <c r="R39">
        <f>GH_TFC_Efficiencies!R150*GH_TFC_Efficiencies!R148</f>
        <v>12</v>
      </c>
      <c r="S39">
        <f>GH_TFC_Efficiencies!S150*GH_TFC_Efficiencies!S148</f>
        <v>8</v>
      </c>
      <c r="T39">
        <f>GH_TFC_Efficiencies!T150*GH_TFC_Efficiencies!T148</f>
        <v>9</v>
      </c>
      <c r="U39">
        <f>GH_TFC_Efficiencies!U150*GH_TFC_Efficiencies!U148</f>
        <v>11</v>
      </c>
      <c r="V39">
        <f>GH_TFC_Efficiencies!V150*GH_TFC_Efficiencies!V148</f>
        <v>12</v>
      </c>
      <c r="W39">
        <f>GH_TFC_Efficiencies!W150*GH_TFC_Efficiencies!W148</f>
        <v>12</v>
      </c>
      <c r="X39">
        <f>GH_TFC_Efficiencies!X150*GH_TFC_Efficiencies!X148</f>
        <v>12</v>
      </c>
      <c r="Y39">
        <f>GH_TFC_Efficiencies!Y150*GH_TFC_Efficiencies!Y148</f>
        <v>12</v>
      </c>
      <c r="Z39">
        <f>GH_TFC_Efficiencies!Z150*GH_TFC_Efficiencies!Z148</f>
        <v>12</v>
      </c>
      <c r="AA39">
        <f>GH_TFC_Efficiencies!AA150*GH_TFC_Efficiencies!AA148</f>
        <v>11</v>
      </c>
      <c r="AB39">
        <f>GH_TFC_Efficiencies!AB150*GH_TFC_Efficiencies!AB148</f>
        <v>13</v>
      </c>
      <c r="AC39">
        <f>GH_TFC_Efficiencies!AC150*GH_TFC_Efficiencies!AC148</f>
        <v>13</v>
      </c>
      <c r="AD39">
        <f>GH_TFC_Efficiencies!AD150*GH_TFC_Efficiencies!AD148</f>
        <v>16</v>
      </c>
      <c r="AE39">
        <f>GH_TFC_Efficiencies!AE150*GH_TFC_Efficiencies!AE148</f>
        <v>18</v>
      </c>
      <c r="AF39">
        <f>GH_TFC_Efficiencies!AF150*GH_TFC_Efficiencies!AF148</f>
        <v>20</v>
      </c>
      <c r="AG39">
        <f>GH_TFC_Efficiencies!AG150*GH_TFC_Efficiencies!AG148</f>
        <v>21</v>
      </c>
      <c r="AH39">
        <f>GH_TFC_Efficiencies!AH150*GH_TFC_Efficiencies!AH148</f>
        <v>27</v>
      </c>
      <c r="AI39">
        <f>GH_TFC_Efficiencies!AI150*GH_TFC_Efficiencies!AI148</f>
        <v>31</v>
      </c>
      <c r="AJ39">
        <f>GH_TFC_Efficiencies!AJ150*GH_TFC_Efficiencies!AJ148</f>
        <v>0</v>
      </c>
      <c r="AK39">
        <f>GH_TFC_Efficiencies!AK150*GH_TFC_Efficiencies!AK148</f>
        <v>0</v>
      </c>
      <c r="AL39">
        <f>GH_TFC_Efficiencies!AL150*GH_TFC_Efficiencies!AL148</f>
        <v>0</v>
      </c>
      <c r="AM39">
        <f>GH_TFC_Efficiencies!AM150*GH_TFC_Efficiencies!AM148</f>
        <v>0</v>
      </c>
      <c r="AN39">
        <f>GH_TFC_Efficiencies!AN150*GH_TFC_Efficiencies!AN148</f>
        <v>0</v>
      </c>
      <c r="AO39">
        <f>GH_TFC_Efficiencies!AO150*GH_TFC_Efficiencies!AO148</f>
        <v>0</v>
      </c>
      <c r="AP39">
        <f>GH_TFC_Efficiencies!AP150*GH_TFC_Efficiencies!AP148</f>
        <v>0</v>
      </c>
      <c r="AQ39">
        <f>GH_TFC_Efficiencies!AQ150*GH_TFC_Efficiencies!AQ148</f>
        <v>0</v>
      </c>
      <c r="AR39">
        <f>GH_TFC_Efficiencies!AR150*GH_TFC_Efficiencies!AR148</f>
        <v>0</v>
      </c>
      <c r="AS39">
        <f>GH_TFC_Efficiencies!AS150*GH_TFC_Efficiencies!AS148</f>
        <v>0</v>
      </c>
      <c r="AT39">
        <f>GH_TFC_Efficiencies!AT150*GH_TFC_Efficiencies!AT148</f>
        <v>0</v>
      </c>
      <c r="AU39">
        <f>GH_TFC_Efficiencies!AU150*GH_TFC_Efficiencies!AU148</f>
        <v>0</v>
      </c>
      <c r="AV39">
        <f>GH_TFC_Efficiencies!AV150*GH_TFC_Efficiencies!AV148</f>
        <v>0</v>
      </c>
      <c r="AW39">
        <f>GH_TFC_Efficiencies!AW150*GH_TFC_Efficiencies!AW148</f>
        <v>0</v>
      </c>
    </row>
    <row r="40" spans="1:49">
      <c r="A40" t="str">
        <f>GH_TFC_Efficiencies!A155</f>
        <v>GH</v>
      </c>
      <c r="B40" t="str">
        <f>GH_TFC_Efficiencies!B155</f>
        <v>Commercial and public services</v>
      </c>
      <c r="C40" t="str">
        <f>GH_TFC_Efficiencies!C155</f>
        <v>Liquefied petroleum gases (LPG)</v>
      </c>
      <c r="D40" t="str">
        <f>GH_TFC_Efficiencies!D155</f>
        <v>LPG stoves</v>
      </c>
      <c r="E40" t="str">
        <f>GH_TFC_Efficiencies!E155</f>
        <v>MTH.100.C - LPG stoves</v>
      </c>
      <c r="F40" t="s">
        <v>292</v>
      </c>
      <c r="G40">
        <f>GH_TFC_Efficiencies!G155*GH_TFC_Efficiencies!G153</f>
        <v>0</v>
      </c>
      <c r="H40">
        <f>GH_TFC_Efficiencies!H155*GH_TFC_Efficiencies!H153</f>
        <v>0</v>
      </c>
      <c r="I40">
        <f>GH_TFC_Efficiencies!I155*GH_TFC_Efficiencies!I153</f>
        <v>0</v>
      </c>
      <c r="J40">
        <f>GH_TFC_Efficiencies!J155*GH_TFC_Efficiencies!J153</f>
        <v>0</v>
      </c>
      <c r="K40">
        <f>GH_TFC_Efficiencies!K155*GH_TFC_Efficiencies!K153</f>
        <v>0</v>
      </c>
      <c r="L40">
        <f>GH_TFC_Efficiencies!L155*GH_TFC_Efficiencies!L153</f>
        <v>0</v>
      </c>
      <c r="M40">
        <f>GH_TFC_Efficiencies!M155*GH_TFC_Efficiencies!M153</f>
        <v>0</v>
      </c>
      <c r="N40">
        <f>GH_TFC_Efficiencies!N155*GH_TFC_Efficiencies!N153</f>
        <v>0</v>
      </c>
      <c r="O40">
        <f>GH_TFC_Efficiencies!O155*GH_TFC_Efficiencies!O153</f>
        <v>0</v>
      </c>
      <c r="P40">
        <f>GH_TFC_Efficiencies!P155*GH_TFC_Efficiencies!P153</f>
        <v>0</v>
      </c>
      <c r="Q40">
        <f>GH_TFC_Efficiencies!Q155*GH_TFC_Efficiencies!Q153</f>
        <v>0</v>
      </c>
      <c r="R40">
        <f>GH_TFC_Efficiencies!R155*GH_TFC_Efficiencies!R153</f>
        <v>0</v>
      </c>
      <c r="S40">
        <f>GH_TFC_Efficiencies!S155*GH_TFC_Efficiencies!S153</f>
        <v>0</v>
      </c>
      <c r="T40">
        <f>GH_TFC_Efficiencies!T155*GH_TFC_Efficiencies!T153</f>
        <v>0</v>
      </c>
      <c r="U40">
        <f>GH_TFC_Efficiencies!U155*GH_TFC_Efficiencies!U153</f>
        <v>0</v>
      </c>
      <c r="V40">
        <f>GH_TFC_Efficiencies!V155*GH_TFC_Efficiencies!V153</f>
        <v>0</v>
      </c>
      <c r="W40">
        <f>GH_TFC_Efficiencies!W155*GH_TFC_Efficiencies!W153</f>
        <v>0</v>
      </c>
      <c r="X40">
        <f>GH_TFC_Efficiencies!X155*GH_TFC_Efficiencies!X153</f>
        <v>0</v>
      </c>
      <c r="Y40">
        <f>GH_TFC_Efficiencies!Y155*GH_TFC_Efficiencies!Y153</f>
        <v>0</v>
      </c>
      <c r="Z40">
        <f>GH_TFC_Efficiencies!Z155*GH_TFC_Efficiencies!Z153</f>
        <v>0</v>
      </c>
      <c r="AA40">
        <f>GH_TFC_Efficiencies!AA155*GH_TFC_Efficiencies!AA153</f>
        <v>0</v>
      </c>
      <c r="AB40">
        <f>GH_TFC_Efficiencies!AB155*GH_TFC_Efficiencies!AB153</f>
        <v>0</v>
      </c>
      <c r="AC40">
        <f>GH_TFC_Efficiencies!AC155*GH_TFC_Efficiencies!AC153</f>
        <v>0</v>
      </c>
      <c r="AD40">
        <f>GH_TFC_Efficiencies!AD155*GH_TFC_Efficiencies!AD153</f>
        <v>0</v>
      </c>
      <c r="AE40">
        <f>GH_TFC_Efficiencies!AE155*GH_TFC_Efficiencies!AE153</f>
        <v>0</v>
      </c>
      <c r="AF40">
        <f>GH_TFC_Efficiencies!AF155*GH_TFC_Efficiencies!AF153</f>
        <v>0</v>
      </c>
      <c r="AG40">
        <f>GH_TFC_Efficiencies!AG155*GH_TFC_Efficiencies!AG153</f>
        <v>0</v>
      </c>
      <c r="AH40">
        <f>GH_TFC_Efficiencies!AH155*GH_TFC_Efficiencies!AH153</f>
        <v>0</v>
      </c>
      <c r="AI40">
        <f>GH_TFC_Efficiencies!AI155*GH_TFC_Efficiencies!AI153</f>
        <v>0</v>
      </c>
      <c r="AJ40">
        <f>GH_TFC_Efficiencies!AJ155*GH_TFC_Efficiencies!AJ153</f>
        <v>5</v>
      </c>
      <c r="AK40">
        <f>GH_TFC_Efficiencies!AK155*GH_TFC_Efficiencies!AK153</f>
        <v>5</v>
      </c>
      <c r="AL40">
        <f>GH_TFC_Efficiencies!AL155*GH_TFC_Efficiencies!AL153</f>
        <v>7</v>
      </c>
      <c r="AM40">
        <f>GH_TFC_Efficiencies!AM155*GH_TFC_Efficiencies!AM153</f>
        <v>8</v>
      </c>
      <c r="AN40">
        <f>GH_TFC_Efficiencies!AN155*GH_TFC_Efficiencies!AN153</f>
        <v>9</v>
      </c>
      <c r="AO40">
        <f>GH_TFC_Efficiencies!AO155*GH_TFC_Efficiencies!AO153</f>
        <v>10</v>
      </c>
      <c r="AP40">
        <f>GH_TFC_Efficiencies!AP155*GH_TFC_Efficiencies!AP153</f>
        <v>12</v>
      </c>
      <c r="AQ40">
        <f>GH_TFC_Efficiencies!AQ155*GH_TFC_Efficiencies!AQ153</f>
        <v>14</v>
      </c>
      <c r="AR40">
        <f>GH_TFC_Efficiencies!AR155*GH_TFC_Efficiencies!AR153</f>
        <v>17</v>
      </c>
      <c r="AS40">
        <f>GH_TFC_Efficiencies!AS155*GH_TFC_Efficiencies!AS153</f>
        <v>29</v>
      </c>
      <c r="AT40">
        <f>GH_TFC_Efficiencies!AT155*GH_TFC_Efficiencies!AT153</f>
        <v>24</v>
      </c>
      <c r="AU40">
        <f>GH_TFC_Efficiencies!AU155*GH_TFC_Efficiencies!AU153</f>
        <v>28</v>
      </c>
      <c r="AV40">
        <f>GH_TFC_Efficiencies!AV155*GH_TFC_Efficiencies!AV153</f>
        <v>35</v>
      </c>
      <c r="AW40">
        <f>GH_TFC_Efficiencies!AW155*GH_TFC_Efficiencies!AW153</f>
        <v>33</v>
      </c>
    </row>
    <row r="41" spans="1:49">
      <c r="A41" t="str">
        <f>GH_TFC_Efficiencies!A160</f>
        <v>GH</v>
      </c>
      <c r="B41" t="str">
        <f>GH_TFC_Efficiencies!B160</f>
        <v>Commercial and public services</v>
      </c>
      <c r="C41" t="str">
        <f>GH_TFC_Efficiencies!C160</f>
        <v>Primary solid biofuels</v>
      </c>
      <c r="D41" t="str">
        <f>GH_TFC_Efficiencies!D160</f>
        <v>Wood stoves</v>
      </c>
      <c r="E41" t="str">
        <f>GH_TFC_Efficiencies!E160</f>
        <v>MTH.100.C - Wood stoves</v>
      </c>
      <c r="F41" t="s">
        <v>292</v>
      </c>
      <c r="G41">
        <f>GH_TFC_Efficiencies!G160*GH_TFC_Efficiencies!G158</f>
        <v>0</v>
      </c>
      <c r="H41">
        <f>GH_TFC_Efficiencies!H160*GH_TFC_Efficiencies!H158</f>
        <v>0</v>
      </c>
      <c r="I41">
        <f>GH_TFC_Efficiencies!I160*GH_TFC_Efficiencies!I158</f>
        <v>0</v>
      </c>
      <c r="J41">
        <f>GH_TFC_Efficiencies!J160*GH_TFC_Efficiencies!J158</f>
        <v>0</v>
      </c>
      <c r="K41">
        <f>GH_TFC_Efficiencies!K160*GH_TFC_Efficiencies!K158</f>
        <v>0</v>
      </c>
      <c r="L41">
        <f>GH_TFC_Efficiencies!L160*GH_TFC_Efficiencies!L158</f>
        <v>0</v>
      </c>
      <c r="M41">
        <f>GH_TFC_Efficiencies!M160*GH_TFC_Efficiencies!M158</f>
        <v>0</v>
      </c>
      <c r="N41">
        <f>GH_TFC_Efficiencies!N160*GH_TFC_Efficiencies!N158</f>
        <v>0</v>
      </c>
      <c r="O41">
        <f>GH_TFC_Efficiencies!O160*GH_TFC_Efficiencies!O158</f>
        <v>0</v>
      </c>
      <c r="P41">
        <f>GH_TFC_Efficiencies!P160*GH_TFC_Efficiencies!P158</f>
        <v>0</v>
      </c>
      <c r="Q41">
        <f>GH_TFC_Efficiencies!Q160*GH_TFC_Efficiencies!Q158</f>
        <v>0</v>
      </c>
      <c r="R41">
        <f>GH_TFC_Efficiencies!R160*GH_TFC_Efficiencies!R158</f>
        <v>0</v>
      </c>
      <c r="S41">
        <f>GH_TFC_Efficiencies!S160*GH_TFC_Efficiencies!S158</f>
        <v>0</v>
      </c>
      <c r="T41">
        <f>GH_TFC_Efficiencies!T160*GH_TFC_Efficiencies!T158</f>
        <v>0</v>
      </c>
      <c r="U41">
        <f>GH_TFC_Efficiencies!U160*GH_TFC_Efficiencies!U158</f>
        <v>0</v>
      </c>
      <c r="V41">
        <f>GH_TFC_Efficiencies!V160*GH_TFC_Efficiencies!V158</f>
        <v>0</v>
      </c>
      <c r="W41">
        <f>GH_TFC_Efficiencies!W160*GH_TFC_Efficiencies!W158</f>
        <v>0</v>
      </c>
      <c r="X41">
        <f>GH_TFC_Efficiencies!X160*GH_TFC_Efficiencies!X158</f>
        <v>0</v>
      </c>
      <c r="Y41">
        <f>GH_TFC_Efficiencies!Y160*GH_TFC_Efficiencies!Y158</f>
        <v>0</v>
      </c>
      <c r="Z41">
        <f>GH_TFC_Efficiencies!Z160*GH_TFC_Efficiencies!Z158</f>
        <v>0</v>
      </c>
      <c r="AA41">
        <f>GH_TFC_Efficiencies!AA160*GH_TFC_Efficiencies!AA158</f>
        <v>0</v>
      </c>
      <c r="AB41">
        <f>GH_TFC_Efficiencies!AB160*GH_TFC_Efficiencies!AB158</f>
        <v>0</v>
      </c>
      <c r="AC41">
        <f>GH_TFC_Efficiencies!AC160*GH_TFC_Efficiencies!AC158</f>
        <v>0</v>
      </c>
      <c r="AD41">
        <f>GH_TFC_Efficiencies!AD160*GH_TFC_Efficiencies!AD158</f>
        <v>0</v>
      </c>
      <c r="AE41">
        <f>GH_TFC_Efficiencies!AE160*GH_TFC_Efficiencies!AE158</f>
        <v>0</v>
      </c>
      <c r="AF41">
        <f>GH_TFC_Efficiencies!AF160*GH_TFC_Efficiencies!AF158</f>
        <v>0</v>
      </c>
      <c r="AG41">
        <f>GH_TFC_Efficiencies!AG160*GH_TFC_Efficiencies!AG158</f>
        <v>0</v>
      </c>
      <c r="AH41">
        <f>GH_TFC_Efficiencies!AH160*GH_TFC_Efficiencies!AH158</f>
        <v>0</v>
      </c>
      <c r="AI41">
        <f>GH_TFC_Efficiencies!AI160*GH_TFC_Efficiencies!AI158</f>
        <v>0</v>
      </c>
      <c r="AJ41">
        <f>GH_TFC_Efficiencies!AJ160*GH_TFC_Efficiencies!AJ158</f>
        <v>87</v>
      </c>
      <c r="AK41">
        <f>GH_TFC_Efficiencies!AK160*GH_TFC_Efficiencies!AK158</f>
        <v>83</v>
      </c>
      <c r="AL41">
        <f>GH_TFC_Efficiencies!AL160*GH_TFC_Efficiencies!AL158</f>
        <v>77</v>
      </c>
      <c r="AM41">
        <f>GH_TFC_Efficiencies!AM160*GH_TFC_Efficiencies!AM158</f>
        <v>71</v>
      </c>
      <c r="AN41">
        <f>GH_TFC_Efficiencies!AN160*GH_TFC_Efficiencies!AN158</f>
        <v>66</v>
      </c>
      <c r="AO41">
        <f>GH_TFC_Efficiencies!AO160*GH_TFC_Efficiencies!AO158</f>
        <v>61</v>
      </c>
      <c r="AP41">
        <f>GH_TFC_Efficiencies!AP160*GH_TFC_Efficiencies!AP158</f>
        <v>57</v>
      </c>
      <c r="AQ41">
        <f>GH_TFC_Efficiencies!AQ160*GH_TFC_Efficiencies!AQ158</f>
        <v>54</v>
      </c>
      <c r="AR41">
        <f>GH_TFC_Efficiencies!AR160*GH_TFC_Efficiencies!AR158</f>
        <v>51</v>
      </c>
      <c r="AS41">
        <f>GH_TFC_Efficiencies!AS160*GH_TFC_Efficiencies!AS158</f>
        <v>50</v>
      </c>
      <c r="AT41">
        <f>GH_TFC_Efficiencies!AT160*GH_TFC_Efficiencies!AT158</f>
        <v>49</v>
      </c>
      <c r="AU41">
        <f>GH_TFC_Efficiencies!AU160*GH_TFC_Efficiencies!AU158</f>
        <v>50</v>
      </c>
      <c r="AV41">
        <f>GH_TFC_Efficiencies!AV160*GH_TFC_Efficiencies!AV158</f>
        <v>50</v>
      </c>
      <c r="AW41">
        <f>GH_TFC_Efficiencies!AW160*GH_TFC_Efficiencies!AW158</f>
        <v>50</v>
      </c>
    </row>
    <row r="42" spans="1:49">
      <c r="A42" t="str">
        <f>GH_TFC_Efficiencies!A165</f>
        <v>GH</v>
      </c>
      <c r="B42" t="str">
        <f>GH_TFC_Efficiencies!B165</f>
        <v>Residential</v>
      </c>
      <c r="C42" t="str">
        <f>GH_TFC_Efficiencies!C165</f>
        <v>Charcoal</v>
      </c>
      <c r="D42" t="str">
        <f>GH_TFC_Efficiencies!D165</f>
        <v>Charcoal stoves</v>
      </c>
      <c r="E42" t="str">
        <f>GH_TFC_Efficiencies!E165</f>
        <v>MTH.100.C - Charcoal stoves</v>
      </c>
      <c r="F42" t="s">
        <v>292</v>
      </c>
      <c r="G42">
        <f>GH_TFC_Efficiencies!G165*GH_TFC_Efficiencies!G163</f>
        <v>119</v>
      </c>
      <c r="H42">
        <f>GH_TFC_Efficiencies!H165*GH_TFC_Efficiencies!H163</f>
        <v>119</v>
      </c>
      <c r="I42">
        <f>GH_TFC_Efficiencies!I165*GH_TFC_Efficiencies!I163</f>
        <v>119</v>
      </c>
      <c r="J42">
        <f>GH_TFC_Efficiencies!J165*GH_TFC_Efficiencies!J163</f>
        <v>152</v>
      </c>
      <c r="K42">
        <f>GH_TFC_Efficiencies!K165*GH_TFC_Efficiencies!K163</f>
        <v>157</v>
      </c>
      <c r="L42">
        <f>GH_TFC_Efficiencies!L165*GH_TFC_Efficiencies!L163</f>
        <v>162</v>
      </c>
      <c r="M42">
        <f>GH_TFC_Efficiencies!M165*GH_TFC_Efficiencies!M163</f>
        <v>167</v>
      </c>
      <c r="N42">
        <f>GH_TFC_Efficiencies!N165*GH_TFC_Efficiencies!N163</f>
        <v>173</v>
      </c>
      <c r="O42">
        <f>GH_TFC_Efficiencies!O165*GH_TFC_Efficiencies!O163</f>
        <v>177</v>
      </c>
      <c r="P42">
        <f>GH_TFC_Efficiencies!P165*GH_TFC_Efficiencies!P163</f>
        <v>182</v>
      </c>
      <c r="Q42">
        <f>GH_TFC_Efficiencies!Q165*GH_TFC_Efficiencies!Q163</f>
        <v>187</v>
      </c>
      <c r="R42">
        <f>GH_TFC_Efficiencies!R165*GH_TFC_Efficiencies!R163</f>
        <v>192</v>
      </c>
      <c r="S42">
        <f>GH_TFC_Efficiencies!S165*GH_TFC_Efficiencies!S163</f>
        <v>197</v>
      </c>
      <c r="T42">
        <f>GH_TFC_Efficiencies!T165*GH_TFC_Efficiencies!T163</f>
        <v>218</v>
      </c>
      <c r="U42">
        <f>GH_TFC_Efficiencies!U165*GH_TFC_Efficiencies!U163</f>
        <v>230</v>
      </c>
      <c r="V42">
        <f>GH_TFC_Efficiencies!V165*GH_TFC_Efficiencies!V163</f>
        <v>243</v>
      </c>
      <c r="W42">
        <f>GH_TFC_Efficiencies!W165*GH_TFC_Efficiencies!W163</f>
        <v>257</v>
      </c>
      <c r="X42">
        <f>GH_TFC_Efficiencies!X165*GH_TFC_Efficiencies!X163</f>
        <v>271</v>
      </c>
      <c r="Y42">
        <f>GH_TFC_Efficiencies!Y165*GH_TFC_Efficiencies!Y163</f>
        <v>286</v>
      </c>
      <c r="Z42">
        <f>GH_TFC_Efficiencies!Z165*GH_TFC_Efficiencies!Z163</f>
        <v>287</v>
      </c>
      <c r="AA42">
        <f>GH_TFC_Efficiencies!AA165*GH_TFC_Efficiencies!AA163</f>
        <v>319</v>
      </c>
      <c r="AB42">
        <f>GH_TFC_Efficiencies!AB165*GH_TFC_Efficiencies!AB163</f>
        <v>337</v>
      </c>
      <c r="AC42">
        <f>GH_TFC_Efficiencies!AC165*GH_TFC_Efficiencies!AC163</f>
        <v>356</v>
      </c>
      <c r="AD42">
        <f>GH_TFC_Efficiencies!AD165*GH_TFC_Efficiencies!AD163</f>
        <v>375</v>
      </c>
      <c r="AE42">
        <f>GH_TFC_Efficiencies!AE165*GH_TFC_Efficiencies!AE163</f>
        <v>385</v>
      </c>
      <c r="AF42">
        <f>GH_TFC_Efficiencies!AF165*GH_TFC_Efficiencies!AF163</f>
        <v>394</v>
      </c>
      <c r="AG42">
        <f>GH_TFC_Efficiencies!AG165*GH_TFC_Efficiencies!AG163</f>
        <v>403</v>
      </c>
      <c r="AH42">
        <f>GH_TFC_Efficiencies!AH165*GH_TFC_Efficiencies!AH163</f>
        <v>413</v>
      </c>
      <c r="AI42">
        <f>GH_TFC_Efficiencies!AI165*GH_TFC_Efficiencies!AI163</f>
        <v>422</v>
      </c>
      <c r="AJ42">
        <f>GH_TFC_Efficiencies!AJ165*GH_TFC_Efficiencies!AJ163</f>
        <v>516</v>
      </c>
      <c r="AK42">
        <f>GH_TFC_Efficiencies!AK165*GH_TFC_Efficiencies!AK163</f>
        <v>531</v>
      </c>
      <c r="AL42">
        <f>GH_TFC_Efficiencies!AL165*GH_TFC_Efficiencies!AL163</f>
        <v>546</v>
      </c>
      <c r="AM42">
        <f>GH_TFC_Efficiencies!AM165*GH_TFC_Efficiencies!AM163</f>
        <v>562</v>
      </c>
      <c r="AN42">
        <f>GH_TFC_Efficiencies!AN165*GH_TFC_Efficiencies!AN163</f>
        <v>578</v>
      </c>
      <c r="AO42">
        <f>GH_TFC_Efficiencies!AO165*GH_TFC_Efficiencies!AO163</f>
        <v>595</v>
      </c>
      <c r="AP42">
        <f>GH_TFC_Efficiencies!AP165*GH_TFC_Efficiencies!AP163</f>
        <v>613</v>
      </c>
      <c r="AQ42">
        <f>GH_TFC_Efficiencies!AQ165*GH_TFC_Efficiencies!AQ163</f>
        <v>630</v>
      </c>
      <c r="AR42">
        <f>GH_TFC_Efficiencies!AR165*GH_TFC_Efficiencies!AR163</f>
        <v>649</v>
      </c>
      <c r="AS42">
        <f>GH_TFC_Efficiencies!AS165*GH_TFC_Efficiencies!AS163</f>
        <v>668</v>
      </c>
      <c r="AT42">
        <f>GH_TFC_Efficiencies!AT165*GH_TFC_Efficiencies!AT163</f>
        <v>687</v>
      </c>
      <c r="AU42">
        <f>GH_TFC_Efficiencies!AU165*GH_TFC_Efficiencies!AU163</f>
        <v>706</v>
      </c>
      <c r="AV42">
        <f>GH_TFC_Efficiencies!AV165*GH_TFC_Efficiencies!AV163</f>
        <v>655</v>
      </c>
      <c r="AW42">
        <f>GH_TFC_Efficiencies!AW165*GH_TFC_Efficiencies!AW163</f>
        <v>630</v>
      </c>
    </row>
    <row r="43" spans="1:49">
      <c r="A43" t="str">
        <f>GH_TFC_Efficiencies!A170</f>
        <v>GH</v>
      </c>
      <c r="B43" t="str">
        <f>GH_TFC_Efficiencies!B170</f>
        <v>Residential</v>
      </c>
      <c r="C43" t="str">
        <f>GH_TFC_Efficiencies!C170</f>
        <v>Electricity</v>
      </c>
      <c r="D43" t="str">
        <f>GH_TFC_Efficiencies!D170</f>
        <v>Refrigerators</v>
      </c>
      <c r="E43" t="str">
        <f>GH_TFC_Efficiencies!E170</f>
        <v>LTH.-10.C - Refrigerators</v>
      </c>
      <c r="F43" t="s">
        <v>292</v>
      </c>
      <c r="G43">
        <f>GH_TFC_Efficiencies!G170*GH_TFC_Efficiencies!G168</f>
        <v>5.4677186311787054</v>
      </c>
      <c r="H43">
        <f>GH_TFC_Efficiencies!H170*GH_TFC_Efficiencies!H168</f>
        <v>6.3288212927756629</v>
      </c>
      <c r="I43">
        <f>GH_TFC_Efficiencies!I170*GH_TFC_Efficiencies!I168</f>
        <v>7.6104752851711002</v>
      </c>
      <c r="J43">
        <f>GH_TFC_Efficiencies!J170*GH_TFC_Efficiencies!J168</f>
        <v>10.544334600760452</v>
      </c>
      <c r="K43">
        <f>GH_TFC_Efficiencies!K170*GH_TFC_Efficiencies!K168</f>
        <v>14.369296577946763</v>
      </c>
      <c r="L43">
        <f>GH_TFC_Efficiencies!L170*GH_TFC_Efficiencies!L168</f>
        <v>17.868707224334596</v>
      </c>
      <c r="M43">
        <f>GH_TFC_Efficiencies!M170*GH_TFC_Efficiencies!M168</f>
        <v>19.765912547528512</v>
      </c>
      <c r="N43">
        <f>GH_TFC_Efficiencies!N170*GH_TFC_Efficiencies!N168</f>
        <v>20.852015209125469</v>
      </c>
      <c r="O43">
        <f>GH_TFC_Efficiencies!O170*GH_TFC_Efficiencies!O168</f>
        <v>21.958117870722425</v>
      </c>
      <c r="P43">
        <f>GH_TFC_Efficiencies!P170*GH_TFC_Efficiencies!P168</f>
        <v>22.213117870722428</v>
      </c>
      <c r="Q43">
        <f>GH_TFC_Efficiencies!Q170*GH_TFC_Efficiencies!Q168</f>
        <v>24.230323193916345</v>
      </c>
      <c r="R43">
        <f>GH_TFC_Efficiencies!R170*GH_TFC_Efficiencies!R168</f>
        <v>23.168669201520906</v>
      </c>
      <c r="S43">
        <f>GH_TFC_Efficiencies!S170*GH_TFC_Efficiencies!S168</f>
        <v>22.527566539923949</v>
      </c>
      <c r="T43">
        <f>GH_TFC_Efficiencies!T170*GH_TFC_Efficiencies!T168</f>
        <v>21.410912547528511</v>
      </c>
      <c r="U43">
        <f>GH_TFC_Efficiencies!U170*GH_TFC_Efficiencies!U168</f>
        <v>21.185361216730033</v>
      </c>
      <c r="V43">
        <f>GH_TFC_Efficiencies!V170*GH_TFC_Efficiencies!V168</f>
        <v>24.208669201520909</v>
      </c>
      <c r="W43">
        <f>GH_TFC_Efficiencies!W170*GH_TFC_Efficiencies!W168</f>
        <v>28.233079847908741</v>
      </c>
      <c r="X43">
        <f>GH_TFC_Efficiencies!X170*GH_TFC_Efficiencies!X168</f>
        <v>29.484182509505697</v>
      </c>
      <c r="Y43">
        <f>GH_TFC_Efficiencies!Y170*GH_TFC_Efficiencies!Y168</f>
        <v>33.158041825095054</v>
      </c>
      <c r="Z43">
        <f>GH_TFC_Efficiencies!Z170*GH_TFC_Efficiencies!Z168</f>
        <v>37.87300380228136</v>
      </c>
      <c r="AA43">
        <f>GH_TFC_Efficiencies!AA170*GH_TFC_Efficiencies!AA168</f>
        <v>43.168517110266151</v>
      </c>
      <c r="AB43">
        <f>GH_TFC_Efficiencies!AB170*GH_TFC_Efficiencies!AB168</f>
        <v>52.528441064638777</v>
      </c>
      <c r="AC43">
        <f>GH_TFC_Efficiencies!AC170*GH_TFC_Efficiencies!AC168</f>
        <v>59.065057034220523</v>
      </c>
      <c r="AD43">
        <f>GH_TFC_Efficiencies!AD170*GH_TFC_Efficiencies!AD168</f>
        <v>64.205019011406833</v>
      </c>
      <c r="AE43">
        <f>GH_TFC_Efficiencies!AE170*GH_TFC_Efficiencies!AE168</f>
        <v>71.477186311787065</v>
      </c>
      <c r="AF43">
        <f>GH_TFC_Efficiencies!AF170*GH_TFC_Efficiencies!AF168</f>
        <v>84.550418250950557</v>
      </c>
      <c r="AG43">
        <f>GH_TFC_Efficiencies!AG170*GH_TFC_Efficiencies!AG168</f>
        <v>66.110019011406834</v>
      </c>
      <c r="AH43">
        <f>GH_TFC_Efficiencies!AH170*GH_TFC_Efficiencies!AH168</f>
        <v>55.182889733840298</v>
      </c>
      <c r="AI43">
        <f>GH_TFC_Efficiencies!AI170*GH_TFC_Efficiencies!AI168</f>
        <v>72.685532319391626</v>
      </c>
      <c r="AJ43">
        <f>GH_TFC_Efficiencies!AJ170*GH_TFC_Efficiencies!AJ168</f>
        <v>68.015019011406835</v>
      </c>
      <c r="AK43">
        <f>GH_TFC_Efficiencies!AK170*GH_TFC_Efficiencies!AK168</f>
        <v>75.136634980988589</v>
      </c>
      <c r="AL43">
        <f>GH_TFC_Efficiencies!AL170*GH_TFC_Efficiencies!AL168</f>
        <v>78.559391634980983</v>
      </c>
      <c r="AM43">
        <f>GH_TFC_Efficiencies!AM170*GH_TFC_Efficiencies!AM168</f>
        <v>82.032148288973374</v>
      </c>
      <c r="AN43">
        <f>GH_TFC_Efficiencies!AN170*GH_TFC_Efficiencies!AN168</f>
        <v>87.777110266159696</v>
      </c>
      <c r="AO43">
        <f>GH_TFC_Efficiencies!AO170*GH_TFC_Efficiencies!AO168</f>
        <v>94.172623574144481</v>
      </c>
      <c r="AP43">
        <f>GH_TFC_Efficiencies!AP170*GH_TFC_Efficiencies!AP168</f>
        <v>103.49589353612167</v>
      </c>
      <c r="AQ43">
        <f>GH_TFC_Efficiencies!AQ170*GH_TFC_Efficiencies!AQ168</f>
        <v>102.69923954372624</v>
      </c>
      <c r="AR43">
        <f>GH_TFC_Efficiencies!AR170*GH_TFC_Efficiencies!AR168</f>
        <v>112.23250950570342</v>
      </c>
      <c r="AS43">
        <f>GH_TFC_Efficiencies!AS170*GH_TFC_Efficiencies!AS168</f>
        <v>120.75467680608365</v>
      </c>
      <c r="AT43">
        <f>GH_TFC_Efficiencies!AT170*GH_TFC_Efficiencies!AT168</f>
        <v>137.6045627376426</v>
      </c>
      <c r="AU43">
        <f>GH_TFC_Efficiencies!AU170*GH_TFC_Efficiencies!AU168</f>
        <v>139.96066539923956</v>
      </c>
      <c r="AV43">
        <f>GH_TFC_Efficiencies!AV170*GH_TFC_Efficiencies!AV168</f>
        <v>143.52787072243348</v>
      </c>
      <c r="AW43">
        <f>GH_TFC_Efficiencies!AW170*GH_TFC_Efficiencies!AW168</f>
        <v>166.95326996197718</v>
      </c>
    </row>
    <row r="44" spans="1:49">
      <c r="A44" t="str">
        <f>GH_TFC_Efficiencies!A173</f>
        <v>GH</v>
      </c>
      <c r="B44" t="str">
        <f>GH_TFC_Efficiencies!B173</f>
        <v>Residential</v>
      </c>
      <c r="C44" t="str">
        <f>GH_TFC_Efficiencies!C173</f>
        <v>Electricity</v>
      </c>
      <c r="D44" t="str">
        <f>GH_TFC_Efficiencies!D173</f>
        <v>Electric lights</v>
      </c>
      <c r="E44" t="str">
        <f>GH_TFC_Efficiencies!E173</f>
        <v>Light - Electric lights</v>
      </c>
      <c r="F44" t="s">
        <v>292</v>
      </c>
      <c r="G44">
        <f>GH_TFC_Efficiencies!G173*GH_TFC_Efficiencies!G168</f>
        <v>3.412912547528518</v>
      </c>
      <c r="H44">
        <f>GH_TFC_Efficiencies!H173*GH_TFC_Efficiencies!H168</f>
        <v>3.8684714828897349</v>
      </c>
      <c r="I44">
        <f>GH_TFC_Efficiencies!I173*GH_TFC_Efficiencies!I168</f>
        <v>4.555809885931561</v>
      </c>
      <c r="J44">
        <f>GH_TFC_Efficiencies!J173*GH_TFC_Efficiencies!J168</f>
        <v>6.1822661596958195</v>
      </c>
      <c r="K44">
        <f>GH_TFC_Efficiencies!K173*GH_TFC_Efficiencies!K168</f>
        <v>8.2522813688212953</v>
      </c>
      <c r="L44">
        <f>GH_TFC_Efficiencies!L173*GH_TFC_Efficiencies!L168</f>
        <v>10.052517110266162</v>
      </c>
      <c r="M44">
        <f>GH_TFC_Efficiencies!M173*GH_TFC_Efficiencies!M168</f>
        <v>10.893634980988596</v>
      </c>
      <c r="N44">
        <f>GH_TFC_Efficiencies!N173*GH_TFC_Efficiencies!N168</f>
        <v>11.259193916349812</v>
      </c>
      <c r="O44">
        <f>GH_TFC_Efficiencies!O173*GH_TFC_Efficiencies!O168</f>
        <v>11.616752851711029</v>
      </c>
      <c r="P44">
        <f>GH_TFC_Efficiencies!P173*GH_TFC_Efficiencies!P168</f>
        <v>11.514752851711028</v>
      </c>
      <c r="Q44">
        <f>GH_TFC_Efficiencies!Q173*GH_TFC_Efficiencies!Q168</f>
        <v>12.307870722433464</v>
      </c>
      <c r="R44">
        <f>GH_TFC_Efficiencies!R173*GH_TFC_Efficiencies!R168</f>
        <v>11.532532319391638</v>
      </c>
      <c r="S44">
        <f>GH_TFC_Efficiencies!S173*GH_TFC_Efficiencies!S168</f>
        <v>10.98897338403042</v>
      </c>
      <c r="T44">
        <f>GH_TFC_Efficiencies!T173*GH_TFC_Efficiencies!T168</f>
        <v>10.235634980988594</v>
      </c>
      <c r="U44">
        <f>GH_TFC_Efficiencies!U173*GH_TFC_Efficiencies!U168</f>
        <v>9.9258555133079884</v>
      </c>
      <c r="V44">
        <f>GH_TFC_Efficiencies!V173*GH_TFC_Efficiencies!V168</f>
        <v>11.116532319391638</v>
      </c>
      <c r="W44">
        <f>GH_TFC_Efficiencies!W173*GH_TFC_Efficiencies!W168</f>
        <v>12.706768060836504</v>
      </c>
      <c r="X44">
        <f>GH_TFC_Efficiencies!X173*GH_TFC_Efficiencies!X168</f>
        <v>13.006326996197721</v>
      </c>
      <c r="Y44">
        <f>GH_TFC_Efficiencies!Y173*GH_TFC_Efficiencies!Y168</f>
        <v>14.33678326996198</v>
      </c>
      <c r="Z44">
        <f>GH_TFC_Efficiencies!Z173*GH_TFC_Efficiencies!Z168</f>
        <v>16.050798479087454</v>
      </c>
      <c r="AA44">
        <f>GH_TFC_Efficiencies!AA173*GH_TFC_Efficiencies!AA168</f>
        <v>17.932593155893539</v>
      </c>
      <c r="AB44">
        <f>GH_TFC_Efficiencies!AB173*GH_TFC_Efficiencies!AB168</f>
        <v>21.388623574144489</v>
      </c>
      <c r="AC44">
        <f>GH_TFC_Efficiencies!AC173*GH_TFC_Efficiencies!AC168</f>
        <v>23.57397718631179</v>
      </c>
      <c r="AD44">
        <f>GH_TFC_Efficiencies!AD173*GH_TFC_Efficiencies!AD168</f>
        <v>25.117992395437266</v>
      </c>
      <c r="AE44">
        <f>GH_TFC_Efficiencies!AE173*GH_TFC_Efficiencies!AE168</f>
        <v>27.409125475285169</v>
      </c>
      <c r="AF44">
        <f>GH_TFC_Efficiencies!AF173*GH_TFC_Efficiencies!AF168</f>
        <v>31.779832699619774</v>
      </c>
      <c r="AG44">
        <f>GH_TFC_Efficiencies!AG173*GH_TFC_Efficiencies!AG168</f>
        <v>24.355992395437266</v>
      </c>
      <c r="AH44">
        <f>GH_TFC_Efficiencies!AH173*GH_TFC_Efficiencies!AH168</f>
        <v>19.926844106463879</v>
      </c>
      <c r="AI44">
        <f>GH_TFC_Efficiencies!AI173*GH_TFC_Efficiencies!AI168</f>
        <v>25.725787072243349</v>
      </c>
      <c r="AJ44">
        <f>GH_TFC_Efficiencies!AJ173*GH_TFC_Efficiencies!AJ168</f>
        <v>23.593992395437265</v>
      </c>
      <c r="AK44">
        <f>GH_TFC_Efficiencies!AK173*GH_TFC_Efficiencies!AK168</f>
        <v>25.545346007604564</v>
      </c>
      <c r="AL44">
        <f>GH_TFC_Efficiencies!AL173*GH_TFC_Efficiencies!AL168</f>
        <v>26.17624334600761</v>
      </c>
      <c r="AM44">
        <f>GH_TFC_Efficiencies!AM173*GH_TFC_Efficiencies!AM168</f>
        <v>26.787140684410648</v>
      </c>
      <c r="AN44">
        <f>GH_TFC_Efficiencies!AN173*GH_TFC_Efficiencies!AN168</f>
        <v>28.089155893536123</v>
      </c>
      <c r="AO44">
        <f>GH_TFC_Efficiencies!AO173*GH_TFC_Efficiencies!AO168</f>
        <v>29.530950570342206</v>
      </c>
      <c r="AP44">
        <f>GH_TFC_Efficiencies!AP173*GH_TFC_Efficiencies!AP168</f>
        <v>31.801642585551331</v>
      </c>
      <c r="AQ44">
        <f>GH_TFC_Efficiencies!AQ173*GH_TFC_Efficiencies!AQ168</f>
        <v>30.920304182509501</v>
      </c>
      <c r="AR44">
        <f>GH_TFC_Efficiencies!AR173*GH_TFC_Efficiencies!AR168</f>
        <v>33.10699619771863</v>
      </c>
      <c r="AS44">
        <f>GH_TFC_Efficiencies!AS173*GH_TFC_Efficiencies!AS168</f>
        <v>34.898129277566539</v>
      </c>
      <c r="AT44">
        <f>GH_TFC_Efficiencies!AT173*GH_TFC_Efficiencies!AT168</f>
        <v>38.958174904942965</v>
      </c>
      <c r="AU44">
        <f>GH_TFC_Efficiencies!AU173*GH_TFC_Efficiencies!AU168</f>
        <v>38.815733840304183</v>
      </c>
      <c r="AV44">
        <f>GH_TFC_Efficiencies!AV173*GH_TFC_Efficiencies!AV168</f>
        <v>38.988851711026612</v>
      </c>
      <c r="AW44">
        <f>GH_TFC_Efficiencies!AW173*GH_TFC_Efficiencies!AW168</f>
        <v>44.418692015209125</v>
      </c>
    </row>
    <row r="45" spans="1:49">
      <c r="A45" t="str">
        <f>GH_TFC_Efficiencies!A176</f>
        <v>GH</v>
      </c>
      <c r="B45" t="str">
        <f>GH_TFC_Efficiencies!B176</f>
        <v>Residential</v>
      </c>
      <c r="C45" t="str">
        <f>GH_TFC_Efficiencies!C176</f>
        <v>Electricity</v>
      </c>
      <c r="D45" t="str">
        <f>GH_TFC_Efficiencies!D176</f>
        <v>Televisions</v>
      </c>
      <c r="E45" t="str">
        <f>GH_TFC_Efficiencies!E176</f>
        <v>Light - Televisions</v>
      </c>
      <c r="F45" t="s">
        <v>292</v>
      </c>
      <c r="G45">
        <f>GH_TFC_Efficiencies!G176*GH_TFC_Efficiencies!G168</f>
        <v>1.9099785816443997</v>
      </c>
      <c r="H45">
        <f>GH_TFC_Efficiencies!H176*GH_TFC_Efficiencies!H168</f>
        <v>2.164924407855723</v>
      </c>
      <c r="I45">
        <f>GH_TFC_Efficiencies!I176*GH_TFC_Efficiencies!I168</f>
        <v>2.5495816792827997</v>
      </c>
      <c r="J45">
        <f>GH_TFC_Efficiencies!J176*GH_TFC_Efficiencies!J168</f>
        <v>3.4598003279031651</v>
      </c>
      <c r="K45">
        <f>GH_TFC_Efficiencies!K176*GH_TFC_Efficiencies!K168</f>
        <v>4.6182492064045775</v>
      </c>
      <c r="L45">
        <f>GH_TFC_Efficiencies!L176*GH_TFC_Efficiencies!L168</f>
        <v>5.6257205846443661</v>
      </c>
      <c r="M45">
        <f>GH_TFC_Efficiencies!M176*GH_TFC_Efficiencies!M168</f>
        <v>6.0964379251404059</v>
      </c>
      <c r="N45">
        <f>GH_TFC_Efficiencies!N176*GH_TFC_Efficiencies!N168</f>
        <v>6.3010167788746649</v>
      </c>
      <c r="O45">
        <f>GH_TFC_Efficiencies!O176*GH_TFC_Efficiencies!O168</f>
        <v>6.5011185683887405</v>
      </c>
      <c r="P45">
        <f>GH_TFC_Efficiencies!P176*GH_TFC_Efficiencies!P168</f>
        <v>6.4440359995814021</v>
      </c>
      <c r="Q45">
        <f>GH_TFC_Efficiencies!Q176*GH_TFC_Efficiencies!Q168</f>
        <v>6.8878909547563421</v>
      </c>
      <c r="R45">
        <f>GH_TFC_Efficiencies!R176*GH_TFC_Efficiencies!R168</f>
        <v>6.4539859769072461</v>
      </c>
      <c r="S45">
        <f>GH_TFC_Efficiencies!S176*GH_TFC_Efficiencies!S168</f>
        <v>6.1497924442739045</v>
      </c>
      <c r="T45">
        <f>GH_TFC_Efficiencies!T176*GH_TFC_Efficiencies!T168</f>
        <v>5.7281993930303141</v>
      </c>
      <c r="U45">
        <f>GH_TFC_Efficiencies!U176*GH_TFC_Efficiencies!U168</f>
        <v>5.5548365716677726</v>
      </c>
      <c r="V45">
        <f>GH_TFC_Efficiencies!V176*GH_TFC_Efficiencies!V168</f>
        <v>6.2211786374577045</v>
      </c>
      <c r="W45">
        <f>GH_TFC_Efficiencies!W176*GH_TFC_Efficiencies!W168</f>
        <v>7.1111270799176767</v>
      </c>
      <c r="X45">
        <f>GH_TFC_Efficiencies!X176*GH_TFC_Efficiencies!X168</f>
        <v>7.2787701538354206</v>
      </c>
      <c r="Y45">
        <f>GH_TFC_Efficiencies!Y176*GH_TFC_Efficiencies!Y168</f>
        <v>8.0233374263089967</v>
      </c>
      <c r="Z45">
        <f>GH_TFC_Efficiencies!Z176*GH_TFC_Efficiencies!Z168</f>
        <v>8.9825569470122435</v>
      </c>
      <c r="AA45">
        <f>GH_TFC_Efficiencies!AA176*GH_TFC_Efficiencies!AA168</f>
        <v>10.035671399169779</v>
      </c>
      <c r="AB45">
        <f>GH_TFC_Efficiencies!AB176*GH_TFC_Efficiencies!AB168</f>
        <v>11.969780165346917</v>
      </c>
      <c r="AC45">
        <f>GH_TFC_Efficiencies!AC176*GH_TFC_Efficiencies!AC168</f>
        <v>13.192776223532286</v>
      </c>
      <c r="AD45">
        <f>GH_TFC_Efficiencies!AD176*GH_TFC_Efficiencies!AD168</f>
        <v>14.056858129556636</v>
      </c>
      <c r="AE45">
        <f>GH_TFC_Efficiencies!AE176*GH_TFC_Efficiencies!AE168</f>
        <v>15.339051871489868</v>
      </c>
      <c r="AF45">
        <f>GH_TFC_Efficiencies!AF176*GH_TFC_Efficiencies!AF168</f>
        <v>17.785043987860611</v>
      </c>
      <c r="AG45">
        <f>GH_TFC_Efficiencies!AG176*GH_TFC_Efficiencies!AG168</f>
        <v>13.630417762584155</v>
      </c>
      <c r="AH45">
        <f>GH_TFC_Efficiencies!AH176*GH_TFC_Efficiencies!AH168</f>
        <v>11.15172009627795</v>
      </c>
      <c r="AI45">
        <f>GH_TFC_Efficiencies!AI176*GH_TFC_Efficiencies!AI168</f>
        <v>14.397000104649946</v>
      </c>
      <c r="AJ45">
        <f>GH_TFC_Efficiencies!AJ176*GH_TFC_Efficiencies!AJ168</f>
        <v>13.20397739561168</v>
      </c>
      <c r="AK45">
        <f>GH_TFC_Efficiencies!AK176*GH_TFC_Efficiencies!AK168</f>
        <v>14.296019325356681</v>
      </c>
      <c r="AL45">
        <f>GH_TFC_Efficiencies!AL176*GH_TFC_Efficiencies!AL168</f>
        <v>14.64909031290334</v>
      </c>
      <c r="AM45">
        <f>GH_TFC_Efficiencies!AM176*GH_TFC_Efficiencies!AM168</f>
        <v>14.990968639899537</v>
      </c>
      <c r="AN45">
        <f>GH_TFC_Efficiencies!AN176*GH_TFC_Efficiencies!AN168</f>
        <v>15.719619353263333</v>
      </c>
      <c r="AO45">
        <f>GH_TFC_Efficiencies!AO176*GH_TFC_Efficiencies!AO168</f>
        <v>16.526495273310776</v>
      </c>
      <c r="AP45">
        <f>GH_TFC_Efficiencies!AP176*GH_TFC_Efficiencies!AP168</f>
        <v>17.797249520354413</v>
      </c>
      <c r="AQ45">
        <f>GH_TFC_Efficiencies!AQ176*GH_TFC_Efficiencies!AQ168</f>
        <v>17.304023441587887</v>
      </c>
      <c r="AR45">
        <f>GH_TFC_Efficiencies!AR176*GH_TFC_Efficiencies!AR168</f>
        <v>18.5277685143196</v>
      </c>
      <c r="AS45">
        <f>GH_TFC_Efficiencies!AS176*GH_TFC_Efficiencies!AS168</f>
        <v>19.530145742491367</v>
      </c>
      <c r="AT45">
        <f>GH_TFC_Efficiencies!AT176*GH_TFC_Efficiencies!AT168</f>
        <v>21.802281368821291</v>
      </c>
      <c r="AU45">
        <f>GH_TFC_Efficiencies!AU176*GH_TFC_Efficiencies!AU168</f>
        <v>21.722566644573902</v>
      </c>
      <c r="AV45">
        <f>GH_TFC_Efficiencies!AV176*GH_TFC_Efficiencies!AV168</f>
        <v>21.819449122684617</v>
      </c>
      <c r="AW45">
        <f>GH_TFC_Efficiencies!AW176*GH_TFC_Efficiencies!AW168</f>
        <v>24.858167091080333</v>
      </c>
    </row>
    <row r="46" spans="1:49">
      <c r="A46" t="str">
        <f>GH_TFC_Efficiencies!A179</f>
        <v>GH</v>
      </c>
      <c r="B46" t="str">
        <f>GH_TFC_Efficiencies!B179</f>
        <v>Residential</v>
      </c>
      <c r="C46" t="str">
        <f>GH_TFC_Efficiencies!C179</f>
        <v>Electricity</v>
      </c>
      <c r="D46" t="str">
        <f>GH_TFC_Efficiencies!D179</f>
        <v>Fans</v>
      </c>
      <c r="E46" t="str">
        <f>GH_TFC_Efficiencies!E179</f>
        <v>KE - Fans</v>
      </c>
      <c r="F46" t="s">
        <v>292</v>
      </c>
      <c r="G46">
        <f>GH_TFC_Efficiencies!G179*GH_TFC_Efficiencies!G168</f>
        <v>1.7221118359088849</v>
      </c>
      <c r="H46">
        <f>GH_TFC_Efficiencies!H179*GH_TFC_Efficiencies!H168</f>
        <v>1.9519810234764716</v>
      </c>
      <c r="I46">
        <f>GH_TFC_Efficiencies!I179*GH_TFC_Efficiencies!I168</f>
        <v>2.2988031534517046</v>
      </c>
      <c r="J46">
        <f>GH_TFC_Efficiencies!J179*GH_TFC_Efficiencies!J168</f>
        <v>3.1194920989290824</v>
      </c>
      <c r="K46">
        <f>GH_TFC_Efficiencies!K179*GH_TFC_Efficiencies!K168</f>
        <v>4.163995186102488</v>
      </c>
      <c r="L46">
        <f>GH_TFC_Efficiencies!L179*GH_TFC_Efficiencies!L168</f>
        <v>5.0723710189416407</v>
      </c>
      <c r="M46">
        <f>GH_TFC_Efficiencies!M179*GH_TFC_Efficiencies!M168</f>
        <v>5.4967882931593834</v>
      </c>
      <c r="N46">
        <f>GH_TFC_Efficiencies!N179*GH_TFC_Efficiencies!N168</f>
        <v>5.6812446366902725</v>
      </c>
      <c r="O46">
        <f>GH_TFC_Efficiencies!O179*GH_TFC_Efficiencies!O168</f>
        <v>5.8616642829734547</v>
      </c>
      <c r="P46">
        <f>GH_TFC_Efficiencies!P179*GH_TFC_Efficiencies!P168</f>
        <v>5.8101963930651976</v>
      </c>
      <c r="Q46">
        <f>GH_TFC_Efficiencies!Q179*GH_TFC_Efficiencies!Q168</f>
        <v>6.2103934837967012</v>
      </c>
      <c r="R46">
        <f>GH_TFC_Efficiencies!R179*GH_TFC_Efficiencies!R168</f>
        <v>5.8191676840966968</v>
      </c>
      <c r="S46">
        <f>GH_TFC_Efficiencies!S179*GH_TFC_Efficiencies!S168</f>
        <v>5.5448948268043408</v>
      </c>
      <c r="T46">
        <f>GH_TFC_Efficiencies!T179*GH_TFC_Efficiencies!T168</f>
        <v>5.1647699445355295</v>
      </c>
      <c r="U46">
        <f>GH_TFC_Efficiencies!U179*GH_TFC_Efficiencies!U168</f>
        <v>5.0084592039627456</v>
      </c>
      <c r="V46">
        <f>GH_TFC_Efficiencies!V179*GH_TFC_Efficiencies!V168</f>
        <v>5.6092594272159628</v>
      </c>
      <c r="W46">
        <f>GH_TFC_Efficiencies!W179*GH_TFC_Efficiencies!W168</f>
        <v>6.4116719573028229</v>
      </c>
      <c r="X46">
        <f>GH_TFC_Efficiencies!X179*GH_TFC_Efficiencies!X168</f>
        <v>6.5628255485401334</v>
      </c>
      <c r="Y46">
        <f>GH_TFC_Efficiencies!Y179*GH_TFC_Efficiencies!Y168</f>
        <v>7.2341566958523744</v>
      </c>
      <c r="Z46">
        <f>GH_TFC_Efficiencies!Z179*GH_TFC_Efficiencies!Z168</f>
        <v>8.0990267555028446</v>
      </c>
      <c r="AA46">
        <f>GH_TFC_Efficiencies!AA179*GH_TFC_Efficiencies!AA168</f>
        <v>9.0485561795793075</v>
      </c>
      <c r="AB46">
        <f>GH_TFC_Efficiencies!AB179*GH_TFC_Efficiencies!AB168</f>
        <v>10.792424739247219</v>
      </c>
      <c r="AC46">
        <f>GH_TFC_Efficiencies!AC179*GH_TFC_Efficiencies!AC168</f>
        <v>11.895126103184847</v>
      </c>
      <c r="AD46">
        <f>GH_TFC_Efficiencies!AD179*GH_TFC_Efficiencies!AD168</f>
        <v>12.674216346321556</v>
      </c>
      <c r="AE46">
        <f>GH_TFC_Efficiencies!AE179*GH_TFC_Efficiencies!AE168</f>
        <v>13.830292671015455</v>
      </c>
      <c r="AF46">
        <f>GH_TFC_Efficiencies!AF179*GH_TFC_Efficiencies!AF168</f>
        <v>16.035695398890709</v>
      </c>
      <c r="AG46">
        <f>GH_TFC_Efficiencies!AG179*GH_TFC_Efficiencies!AG168</f>
        <v>12.289720933477518</v>
      </c>
      <c r="AH46">
        <f>GH_TFC_Efficiencies!AH179*GH_TFC_Efficiencies!AH168</f>
        <v>10.054829595004708</v>
      </c>
      <c r="AI46">
        <f>GH_TFC_Efficiencies!AI179*GH_TFC_Efficiencies!AI168</f>
        <v>12.980901733700771</v>
      </c>
      <c r="AJ46">
        <f>GH_TFC_Efficiencies!AJ179*GH_TFC_Efficiencies!AJ168</f>
        <v>11.905225520633481</v>
      </c>
      <c r="AK46">
        <f>GH_TFC_Efficiencies!AK179*GH_TFC_Efficiencies!AK168</f>
        <v>12.889853490075698</v>
      </c>
      <c r="AL46">
        <f>GH_TFC_Efficiencies!AL179*GH_TFC_Efficiencies!AL168</f>
        <v>13.208196183765306</v>
      </c>
      <c r="AM46">
        <f>GH_TFC_Efficiencies!AM179*GH_TFC_Efficiencies!AM168</f>
        <v>13.516447134335646</v>
      </c>
      <c r="AN46">
        <f>GH_TFC_Efficiencies!AN179*GH_TFC_Efficiencies!AN168</f>
        <v>14.173427285729236</v>
      </c>
      <c r="AO46">
        <f>GH_TFC_Efficiencies!AO179*GH_TFC_Efficiencies!AO168</f>
        <v>14.900938361181845</v>
      </c>
      <c r="AP46">
        <f>GH_TFC_Efficiencies!AP179*GH_TFC_Efficiencies!AP168</f>
        <v>16.046700387204801</v>
      </c>
      <c r="AQ46">
        <f>GH_TFC_Efficiencies!AQ179*GH_TFC_Efficiencies!AQ168</f>
        <v>15.601988348972686</v>
      </c>
      <c r="AR46">
        <f>GH_TFC_Efficiencies!AR179*GH_TFC_Efficiencies!AR168</f>
        <v>16.70536505389472</v>
      </c>
      <c r="AS46">
        <f>GH_TFC_Efficiencies!AS179*GH_TFC_Efficiencies!AS168</f>
        <v>17.609147800606969</v>
      </c>
      <c r="AT46">
        <f>GH_TFC_Efficiencies!AT179*GH_TFC_Efficiencies!AT168</f>
        <v>19.657794676806081</v>
      </c>
      <c r="AU46">
        <f>GH_TFC_Efficiencies!AU179*GH_TFC_Efficiencies!AU168</f>
        <v>19.585920745107611</v>
      </c>
      <c r="AV46">
        <f>GH_TFC_Efficiencies!AV179*GH_TFC_Efficiencies!AV168</f>
        <v>19.673273799141871</v>
      </c>
      <c r="AW46">
        <f>GH_TFC_Efficiencies!AW179*GH_TFC_Efficiencies!AW168</f>
        <v>22.413101475564236</v>
      </c>
    </row>
    <row r="47" spans="1:49">
      <c r="A47" t="str">
        <f>GH_TFC_Efficiencies!A182</f>
        <v>GH</v>
      </c>
      <c r="B47" t="str">
        <f>GH_TFC_Efficiencies!B182</f>
        <v>Residential</v>
      </c>
      <c r="C47" t="str">
        <f>GH_TFC_Efficiencies!C182</f>
        <v>Electricity</v>
      </c>
      <c r="D47" t="str">
        <f>GH_TFC_Efficiencies!D182</f>
        <v>Irons</v>
      </c>
      <c r="E47" t="str">
        <f>GH_TFC_Efficiencies!E182</f>
        <v>MTH.200.C - Irons</v>
      </c>
      <c r="F47" t="s">
        <v>292</v>
      </c>
      <c r="G47">
        <f>GH_TFC_Efficiencies!G182*GH_TFC_Efficiencies!G168</f>
        <v>0.76712254508668531</v>
      </c>
      <c r="H47">
        <f>GH_TFC_Efficiencies!H182*GH_TFC_Efficiencies!H168</f>
        <v>0.86951881954861032</v>
      </c>
      <c r="I47">
        <f>GH_TFC_Efficiencies!I182*GH_TFC_Efficiencies!I168</f>
        <v>1.0240123138103048</v>
      </c>
      <c r="J47">
        <f>GH_TFC_Efficiencies!J182*GH_TFC_Efficiencies!J168</f>
        <v>1.3895919349775008</v>
      </c>
      <c r="K47">
        <f>GH_TFC_Efficiencies!K182*GH_TFC_Efficiencies!K168</f>
        <v>1.8548705829001997</v>
      </c>
      <c r="L47">
        <f>GH_TFC_Efficiencies!L182*GH_TFC_Efficiencies!L168</f>
        <v>2.2595107266194585</v>
      </c>
      <c r="M47">
        <f>GH_TFC_Efficiencies!M182*GH_TFC_Efficiencies!M168</f>
        <v>2.44856933058918</v>
      </c>
      <c r="N47">
        <f>GH_TFC_Efficiencies!N182*GH_TFC_Efficiencies!N168</f>
        <v>2.5307362472529396</v>
      </c>
      <c r="O47">
        <f>GH_TFC_Efficiencies!O182*GH_TFC_Efficiencies!O168</f>
        <v>2.6111049987790849</v>
      </c>
      <c r="P47">
        <f>GH_TFC_Efficiencies!P182*GH_TFC_Efficiencies!P168</f>
        <v>2.5881783932744979</v>
      </c>
      <c r="Q47">
        <f>GH_TFC_Efficiencies!Q182*GH_TFC_Efficiencies!Q168</f>
        <v>2.7664480064185306</v>
      </c>
      <c r="R47">
        <f>GH_TFC_Efficiencies!R182*GH_TFC_Efficiencies!R168</f>
        <v>2.5921746956430747</v>
      </c>
      <c r="S47">
        <f>GH_TFC_Efficiencies!S182*GH_TFC_Efficiencies!S168</f>
        <v>2.4699986046673881</v>
      </c>
      <c r="T47">
        <f>GH_TFC_Efficiencies!T182*GH_TFC_Efficiencies!T168</f>
        <v>2.3006702480203725</v>
      </c>
      <c r="U47">
        <f>GH_TFC_Efficiencies!U182*GH_TFC_Efficiencies!U168</f>
        <v>2.2310409181288597</v>
      </c>
      <c r="V47">
        <f>GH_TFC_Efficiencies!V182*GH_TFC_Efficiencies!V168</f>
        <v>2.498670108487111</v>
      </c>
      <c r="W47">
        <f>GH_TFC_Efficiencies!W182*GH_TFC_Efficiencies!W168</f>
        <v>2.856108417343985</v>
      </c>
      <c r="X47">
        <f>GH_TFC_Efficiencies!X182*GH_TFC_Efficiencies!X168</f>
        <v>2.923440471622424</v>
      </c>
      <c r="Y47">
        <f>GH_TFC_Efficiencies!Y182*GH_TFC_Efficiencies!Y168</f>
        <v>3.2224879826978761</v>
      </c>
      <c r="Z47">
        <f>GH_TFC_Efficiencies!Z182*GH_TFC_Efficiencies!Z168</f>
        <v>3.6077482819967219</v>
      </c>
      <c r="AA47">
        <f>GH_TFC_Efficiencies!AA182*GH_TFC_Efficiencies!AA168</f>
        <v>4.0307204799944198</v>
      </c>
      <c r="AB47">
        <f>GH_TFC_Efficiencies!AB182*GH_TFC_Efficiencies!AB168</f>
        <v>4.807534656573762</v>
      </c>
      <c r="AC47">
        <f>GH_TFC_Efficiencies!AC182*GH_TFC_Efficiencies!AC168</f>
        <v>5.2987379914187063</v>
      </c>
      <c r="AD47">
        <f>GH_TFC_Efficiencies!AD182*GH_TFC_Efficiencies!AD168</f>
        <v>5.6457872815432388</v>
      </c>
      <c r="AE47">
        <f>GH_TFC_Efficiencies!AE182*GH_TFC_Efficiencies!AE168</f>
        <v>6.1607667352705215</v>
      </c>
      <c r="AF47">
        <f>GH_TFC_Efficiencies!AF182*GH_TFC_Efficiencies!AF168</f>
        <v>7.1431734049604101</v>
      </c>
      <c r="AG47">
        <f>GH_TFC_Efficiencies!AG182*GH_TFC_Efficiencies!AG168</f>
        <v>5.4745120521854407</v>
      </c>
      <c r="AH47">
        <f>GH_TFC_Efficiencies!AH182*GH_TFC_Efficiencies!AH168</f>
        <v>4.4789695468657351</v>
      </c>
      <c r="AI47">
        <f>GH_TFC_Efficiencies!AI182*GH_TFC_Efficiencies!AI168</f>
        <v>5.7824016813757986</v>
      </c>
      <c r="AJ47">
        <f>GH_TFC_Efficiencies!AJ182*GH_TFC_Efficiencies!AJ168</f>
        <v>5.3032368228276425</v>
      </c>
      <c r="AK47">
        <f>GH_TFC_Efficiencies!AK182*GH_TFC_Efficiencies!AK168</f>
        <v>5.7418438273973571</v>
      </c>
      <c r="AL47">
        <f>GH_TFC_Efficiencies!AL182*GH_TFC_Efficiencies!AL168</f>
        <v>5.8836510273136371</v>
      </c>
      <c r="AM47">
        <f>GH_TFC_Efficiencies!AM182*GH_TFC_Efficiencies!AM168</f>
        <v>6.0209628143858804</v>
      </c>
      <c r="AN47">
        <f>GH_TFC_Efficiencies!AN182*GH_TFC_Efficiencies!AN168</f>
        <v>6.3136176090975704</v>
      </c>
      <c r="AO47">
        <f>GH_TFC_Efficiencies!AO182*GH_TFC_Efficiencies!AO168</f>
        <v>6.6376907245264594</v>
      </c>
      <c r="AP47">
        <f>GH_TFC_Efficiencies!AP182*GH_TFC_Efficiencies!AP168</f>
        <v>7.1480756270275938</v>
      </c>
      <c r="AQ47">
        <f>GH_TFC_Efficiencies!AQ182*GH_TFC_Efficiencies!AQ168</f>
        <v>6.9499766281787423</v>
      </c>
      <c r="AR47">
        <f>GH_TFC_Efficiencies!AR182*GH_TFC_Efficiencies!AR168</f>
        <v>7.4414807967349219</v>
      </c>
      <c r="AS47">
        <f>GH_TFC_Efficiencies!AS182*GH_TFC_Efficiencies!AS168</f>
        <v>7.8440749293612875</v>
      </c>
      <c r="AT47">
        <f>GH_TFC_Efficiencies!AT182*GH_TFC_Efficiencies!AT168</f>
        <v>8.7566539923954387</v>
      </c>
      <c r="AU47">
        <f>GH_TFC_Efficiencies!AU182*GH_TFC_Efficiencies!AU168</f>
        <v>8.7246374228206651</v>
      </c>
      <c r="AV47">
        <f>GH_TFC_Efficiencies!AV182*GH_TFC_Efficiencies!AV168</f>
        <v>8.7635492377995607</v>
      </c>
      <c r="AW47">
        <f>GH_TFC_Efficiencies!AW182*GH_TFC_Efficiencies!AW168</f>
        <v>9.9840179300240699</v>
      </c>
    </row>
    <row r="48" spans="1:49">
      <c r="A48" t="str">
        <f>GH_TFC_Efficiencies!A185</f>
        <v>GH</v>
      </c>
      <c r="B48" t="str">
        <f>GH_TFC_Efficiencies!B185</f>
        <v>Residential</v>
      </c>
      <c r="C48" t="str">
        <f>GH_TFC_Efficiencies!C185</f>
        <v>Electricity</v>
      </c>
      <c r="D48" t="str">
        <f>GH_TFC_Efficiencies!D185</f>
        <v>Other appliances</v>
      </c>
      <c r="E48" t="str">
        <f>GH_TFC_Efficiencies!E185</f>
        <v>MD - Other appliances</v>
      </c>
      <c r="F48" t="s">
        <v>292</v>
      </c>
      <c r="G48">
        <f>GH_TFC_Efficiencies!G185*GH_TFC_Efficiencies!G168</f>
        <v>0.7201558586528064</v>
      </c>
      <c r="H48">
        <f>GH_TFC_Efficiencies!H185*GH_TFC_Efficiencies!H168</f>
        <v>0.81628297345379719</v>
      </c>
      <c r="I48">
        <f>GH_TFC_Efficiencies!I185*GH_TFC_Efficiencies!I168</f>
        <v>0.96131768235253101</v>
      </c>
      <c r="J48">
        <f>GH_TFC_Efficiencies!J185*GH_TFC_Efficiencies!J168</f>
        <v>1.3045148777339799</v>
      </c>
      <c r="K48">
        <f>GH_TFC_Efficiencies!K185*GH_TFC_Efficiencies!K168</f>
        <v>1.7413070778246769</v>
      </c>
      <c r="L48">
        <f>GH_TFC_Efficiencies!L185*GH_TFC_Efficiencies!L168</f>
        <v>2.1211733351937774</v>
      </c>
      <c r="M48">
        <f>GH_TFC_Efficiencies!M185*GH_TFC_Efficiencies!M168</f>
        <v>2.2986569225939237</v>
      </c>
      <c r="N48">
        <f>GH_TFC_Efficiencies!N185*GH_TFC_Efficiencies!N168</f>
        <v>2.3757932117068408</v>
      </c>
      <c r="O48">
        <f>GH_TFC_Efficiencies!O185*GH_TFC_Efficiencies!O168</f>
        <v>2.4512414274252627</v>
      </c>
      <c r="P48">
        <f>GH_TFC_Efficiencies!P185*GH_TFC_Efficiencies!P168</f>
        <v>2.4297184916454464</v>
      </c>
      <c r="Q48">
        <f>GH_TFC_Efficiencies!Q185*GH_TFC_Efficiencies!Q168</f>
        <v>2.5970736386786202</v>
      </c>
      <c r="R48">
        <f>GH_TFC_Efficiencies!R185*GH_TFC_Efficiencies!R168</f>
        <v>2.4334701224404371</v>
      </c>
      <c r="S48">
        <f>GH_TFC_Efficiencies!S185*GH_TFC_Efficiencies!S168</f>
        <v>2.3187742002999965</v>
      </c>
      <c r="T48">
        <f>GH_TFC_Efficiencies!T185*GH_TFC_Efficiencies!T168</f>
        <v>2.1598128858966761</v>
      </c>
      <c r="U48">
        <f>GH_TFC_Efficiencies!U185*GH_TFC_Efficiencies!U168</f>
        <v>2.094446576202603</v>
      </c>
      <c r="V48">
        <f>GH_TFC_Efficiencies!V185*GH_TFC_Efficiencies!V168</f>
        <v>2.3456903059266754</v>
      </c>
      <c r="W48">
        <f>GH_TFC_Efficiencies!W185*GH_TFC_Efficiencies!W168</f>
        <v>2.6812446366902716</v>
      </c>
      <c r="X48">
        <f>GH_TFC_Efficiencies!X185*GH_TFC_Efficiencies!X168</f>
        <v>2.7444543202986016</v>
      </c>
      <c r="Y48">
        <f>GH_TFC_Efficiencies!Y185*GH_TFC_Efficiencies!Y168</f>
        <v>3.0251928000837203</v>
      </c>
      <c r="Z48">
        <f>GH_TFC_Efficiencies!Z185*GH_TFC_Efficiencies!Z168</f>
        <v>3.3868657341193709</v>
      </c>
      <c r="AA48">
        <f>GH_TFC_Efficiencies!AA185*GH_TFC_Efficiencies!AA168</f>
        <v>3.7839416750968016</v>
      </c>
      <c r="AB48">
        <f>GH_TFC_Efficiencies!AB185*GH_TFC_Efficiencies!AB168</f>
        <v>4.5131958000488375</v>
      </c>
      <c r="AC48">
        <f>GH_TFC_Efficiencies!AC185*GH_TFC_Efficiencies!AC168</f>
        <v>4.9743254613318451</v>
      </c>
      <c r="AD48">
        <f>GH_TFC_Efficiencies!AD185*GH_TFC_Efficiencies!AD168</f>
        <v>5.3001268357344689</v>
      </c>
      <c r="AE48">
        <f>GH_TFC_Efficiencies!AE185*GH_TFC_Efficiencies!AE168</f>
        <v>5.7835769351519168</v>
      </c>
      <c r="AF48">
        <f>GH_TFC_Efficiencies!AF185*GH_TFC_Efficiencies!AF168</f>
        <v>6.7058362577179338</v>
      </c>
      <c r="AG48">
        <f>GH_TFC_Efficiencies!AG185*GH_TFC_Efficiencies!AG168</f>
        <v>5.1393378449087797</v>
      </c>
      <c r="AH48">
        <f>GH_TFC_Efficiencies!AH185*GH_TFC_Efficiencies!AH168</f>
        <v>4.2047469215474234</v>
      </c>
      <c r="AI48">
        <f>GH_TFC_Efficiencies!AI185*GH_TFC_Efficiencies!AI168</f>
        <v>5.4283770886385048</v>
      </c>
      <c r="AJ48">
        <f>GH_TFC_Efficiencies!AJ185*GH_TFC_Efficiencies!AJ168</f>
        <v>4.9785488540830913</v>
      </c>
      <c r="AK48">
        <f>GH_TFC_Efficiencies!AK185*GH_TFC_Efficiencies!AK168</f>
        <v>5.3903023685771094</v>
      </c>
      <c r="AL48">
        <f>GH_TFC_Efficiencies!AL185*GH_TFC_Efficiencies!AL168</f>
        <v>5.5234274950291269</v>
      </c>
      <c r="AM48">
        <f>GH_TFC_Efficiencies!AM185*GH_TFC_Efficiencies!AM168</f>
        <v>5.6523324379949065</v>
      </c>
      <c r="AN48">
        <f>GH_TFC_Efficiencies!AN185*GH_TFC_Efficiencies!AN168</f>
        <v>5.9270695922140435</v>
      </c>
      <c r="AO48">
        <f>GH_TFC_Efficiencies!AO185*GH_TFC_Efficiencies!AO168</f>
        <v>6.2313014964942264</v>
      </c>
      <c r="AP48">
        <f>GH_TFC_Efficiencies!AP185*GH_TFC_Efficiencies!AP168</f>
        <v>6.7104383437401882</v>
      </c>
      <c r="AQ48">
        <f>GH_TFC_Efficiencies!AQ185*GH_TFC_Efficiencies!AQ168</f>
        <v>6.5244678550249411</v>
      </c>
      <c r="AR48">
        <f>GH_TFC_Efficiencies!AR185*GH_TFC_Efficiencies!AR168</f>
        <v>6.985879931628701</v>
      </c>
      <c r="AS48">
        <f>GH_TFC_Efficiencies!AS185*GH_TFC_Efficiencies!AS168</f>
        <v>7.3638254438901871</v>
      </c>
      <c r="AT48">
        <f>GH_TFC_Efficiencies!AT185*GH_TFC_Efficiencies!AT168</f>
        <v>8.2205323193916335</v>
      </c>
      <c r="AU48">
        <f>GH_TFC_Efficiencies!AU185*GH_TFC_Efficiencies!AU168</f>
        <v>8.1904759479540914</v>
      </c>
      <c r="AV48">
        <f>GH_TFC_Efficiencies!AV185*GH_TFC_Efficiencies!AV168</f>
        <v>8.2270054069138734</v>
      </c>
      <c r="AW48">
        <f>GH_TFC_Efficiencies!AW185*GH_TFC_Efficiencies!AW168</f>
        <v>9.3727515261450449</v>
      </c>
    </row>
    <row r="49" spans="1:49">
      <c r="A49" t="str">
        <f>GH_TFC_Efficiencies!A190</f>
        <v>GH</v>
      </c>
      <c r="B49" t="str">
        <f>GH_TFC_Efficiencies!B190</f>
        <v>Residential</v>
      </c>
      <c r="C49" t="str">
        <f>GH_TFC_Efficiencies!C190</f>
        <v>Liquefied petroleum gases (LPG)</v>
      </c>
      <c r="D49" t="str">
        <f>GH_TFC_Efficiencies!D190</f>
        <v>LPG stoves</v>
      </c>
      <c r="E49" t="str">
        <f>GH_TFC_Efficiencies!E190</f>
        <v>MTH.100.C - LPG stoves</v>
      </c>
      <c r="F49" t="s">
        <v>292</v>
      </c>
      <c r="G49">
        <f>GH_TFC_Efficiencies!G190*GH_TFC_Efficiencies!G188</f>
        <v>3</v>
      </c>
      <c r="H49">
        <f>GH_TFC_Efficiencies!H190*GH_TFC_Efficiencies!H188</f>
        <v>6</v>
      </c>
      <c r="I49">
        <f>GH_TFC_Efficiencies!I190*GH_TFC_Efficiencies!I188</f>
        <v>5</v>
      </c>
      <c r="J49">
        <f>GH_TFC_Efficiencies!J190*GH_TFC_Efficiencies!J188</f>
        <v>7</v>
      </c>
      <c r="K49">
        <f>GH_TFC_Efficiencies!K190*GH_TFC_Efficiencies!K188</f>
        <v>8</v>
      </c>
      <c r="L49">
        <f>GH_TFC_Efficiencies!L190*GH_TFC_Efficiencies!L188</f>
        <v>8</v>
      </c>
      <c r="M49">
        <f>GH_TFC_Efficiencies!M190*GH_TFC_Efficiencies!M188</f>
        <v>9</v>
      </c>
      <c r="N49">
        <f>GH_TFC_Efficiencies!N190*GH_TFC_Efficiencies!N188</f>
        <v>9</v>
      </c>
      <c r="O49">
        <f>GH_TFC_Efficiencies!O190*GH_TFC_Efficiencies!O188</f>
        <v>9</v>
      </c>
      <c r="P49">
        <f>GH_TFC_Efficiencies!P190*GH_TFC_Efficiencies!P188</f>
        <v>9</v>
      </c>
      <c r="Q49">
        <f>GH_TFC_Efficiencies!Q190*GH_TFC_Efficiencies!Q188</f>
        <v>3</v>
      </c>
      <c r="R49">
        <f>GH_TFC_Efficiencies!R190*GH_TFC_Efficiencies!R188</f>
        <v>5</v>
      </c>
      <c r="S49">
        <f>GH_TFC_Efficiencies!S190*GH_TFC_Efficiencies!S188</f>
        <v>2</v>
      </c>
      <c r="T49">
        <f>GH_TFC_Efficiencies!T190*GH_TFC_Efficiencies!T188</f>
        <v>2</v>
      </c>
      <c r="U49">
        <f>GH_TFC_Efficiencies!U190*GH_TFC_Efficiencies!U188</f>
        <v>3</v>
      </c>
      <c r="V49">
        <f>GH_TFC_Efficiencies!V190*GH_TFC_Efficiencies!V188</f>
        <v>2</v>
      </c>
      <c r="W49">
        <f>GH_TFC_Efficiencies!W190*GH_TFC_Efficiencies!W188</f>
        <v>3</v>
      </c>
      <c r="X49">
        <f>GH_TFC_Efficiencies!X190*GH_TFC_Efficiencies!X188</f>
        <v>3</v>
      </c>
      <c r="Y49">
        <f>GH_TFC_Efficiencies!Y190*GH_TFC_Efficiencies!Y188</f>
        <v>3</v>
      </c>
      <c r="Z49">
        <f>GH_TFC_Efficiencies!Z190*GH_TFC_Efficiencies!Z188</f>
        <v>3</v>
      </c>
      <c r="AA49">
        <f>GH_TFC_Efficiencies!AA190*GH_TFC_Efficiencies!AA188</f>
        <v>6</v>
      </c>
      <c r="AB49">
        <f>GH_TFC_Efficiencies!AB190*GH_TFC_Efficiencies!AB188</f>
        <v>9</v>
      </c>
      <c r="AC49">
        <f>GH_TFC_Efficiencies!AC190*GH_TFC_Efficiencies!AC188</f>
        <v>12</v>
      </c>
      <c r="AD49">
        <f>GH_TFC_Efficiencies!AD190*GH_TFC_Efficiencies!AD188</f>
        <v>18</v>
      </c>
      <c r="AE49">
        <f>GH_TFC_Efficiencies!AE190*GH_TFC_Efficiencies!AE188</f>
        <v>21</v>
      </c>
      <c r="AF49">
        <f>GH_TFC_Efficiencies!AF190*GH_TFC_Efficiencies!AF188</f>
        <v>26</v>
      </c>
      <c r="AG49">
        <f>GH_TFC_Efficiencies!AG190*GH_TFC_Efficiencies!AG188</f>
        <v>24</v>
      </c>
      <c r="AH49">
        <f>GH_TFC_Efficiencies!AH190*GH_TFC_Efficiencies!AH188</f>
        <v>24</v>
      </c>
      <c r="AI49">
        <f>GH_TFC_Efficiencies!AI190*GH_TFC_Efficiencies!AI188</f>
        <v>27</v>
      </c>
      <c r="AJ49">
        <f>GH_TFC_Efficiencies!AJ190*GH_TFC_Efficiencies!AJ188</f>
        <v>36</v>
      </c>
      <c r="AK49">
        <f>GH_TFC_Efficiencies!AK190*GH_TFC_Efficiencies!AK188</f>
        <v>40</v>
      </c>
      <c r="AL49">
        <f>GH_TFC_Efficiencies!AL190*GH_TFC_Efficiencies!AL188</f>
        <v>43</v>
      </c>
      <c r="AM49">
        <f>GH_TFC_Efficiencies!AM190*GH_TFC_Efficiencies!AM188</f>
        <v>51</v>
      </c>
      <c r="AN49">
        <f>GH_TFC_Efficiencies!AN190*GH_TFC_Efficiencies!AN188</f>
        <v>59</v>
      </c>
      <c r="AO49">
        <f>GH_TFC_Efficiencies!AO190*GH_TFC_Efficiencies!AO188</f>
        <v>64</v>
      </c>
      <c r="AP49">
        <f>GH_TFC_Efficiencies!AP190*GH_TFC_Efficiencies!AP188</f>
        <v>79</v>
      </c>
      <c r="AQ49">
        <f>GH_TFC_Efficiencies!AQ190*GH_TFC_Efficiencies!AQ188</f>
        <v>84</v>
      </c>
      <c r="AR49">
        <f>GH_TFC_Efficiencies!AR190*GH_TFC_Efficiencies!AR188</f>
        <v>105</v>
      </c>
      <c r="AS49">
        <f>GH_TFC_Efficiencies!AS190*GH_TFC_Efficiencies!AS188</f>
        <v>183</v>
      </c>
      <c r="AT49">
        <f>GH_TFC_Efficiencies!AT190*GH_TFC_Efficiencies!AT188</f>
        <v>148</v>
      </c>
      <c r="AU49">
        <f>GH_TFC_Efficiencies!AU190*GH_TFC_Efficiencies!AU188</f>
        <v>177</v>
      </c>
      <c r="AV49">
        <f>GH_TFC_Efficiencies!AV190*GH_TFC_Efficiencies!AV188</f>
        <v>223</v>
      </c>
      <c r="AW49">
        <f>GH_TFC_Efficiencies!AW190*GH_TFC_Efficiencies!AW188</f>
        <v>209</v>
      </c>
    </row>
    <row r="50" spans="1:49">
      <c r="A50" t="str">
        <f>GH_TFC_Efficiencies!A195</f>
        <v>GH</v>
      </c>
      <c r="B50" t="str">
        <f>GH_TFC_Efficiencies!B195</f>
        <v>Residential</v>
      </c>
      <c r="C50" t="str">
        <f>GH_TFC_Efficiencies!C195</f>
        <v>Other kerosene</v>
      </c>
      <c r="D50" t="str">
        <f>GH_TFC_Efficiencies!D195</f>
        <v>Kerosene stoves</v>
      </c>
      <c r="E50" t="str">
        <f>GH_TFC_Efficiencies!E195</f>
        <v>MTH.100.C - Kerosene stoves</v>
      </c>
      <c r="F50" t="s">
        <v>292</v>
      </c>
      <c r="G50">
        <f>GH_TFC_Efficiencies!G195*GH_TFC_Efficiencies!G193</f>
        <v>84</v>
      </c>
      <c r="H50">
        <f>GH_TFC_Efficiencies!H195*GH_TFC_Efficiencies!H193</f>
        <v>92</v>
      </c>
      <c r="I50">
        <f>GH_TFC_Efficiencies!I195*GH_TFC_Efficiencies!I193</f>
        <v>99</v>
      </c>
      <c r="J50">
        <f>GH_TFC_Efficiencies!J195*GH_TFC_Efficiencies!J193</f>
        <v>105</v>
      </c>
      <c r="K50">
        <f>GH_TFC_Efficiencies!K195*GH_TFC_Efficiencies!K193</f>
        <v>101</v>
      </c>
      <c r="L50">
        <f>GH_TFC_Efficiencies!L195*GH_TFC_Efficiencies!L193</f>
        <v>103</v>
      </c>
      <c r="M50">
        <f>GH_TFC_Efficiencies!M195*GH_TFC_Efficiencies!M193</f>
        <v>118</v>
      </c>
      <c r="N50">
        <f>GH_TFC_Efficiencies!N195*GH_TFC_Efficiencies!N193</f>
        <v>141</v>
      </c>
      <c r="O50">
        <f>GH_TFC_Efficiencies!O195*GH_TFC_Efficiencies!O193</f>
        <v>135</v>
      </c>
      <c r="P50">
        <f>GH_TFC_Efficiencies!P195*GH_TFC_Efficiencies!P193</f>
        <v>86</v>
      </c>
      <c r="Q50">
        <f>GH_TFC_Efficiencies!Q195*GH_TFC_Efficiencies!Q193</f>
        <v>146</v>
      </c>
      <c r="R50">
        <f>GH_TFC_Efficiencies!R195*GH_TFC_Efficiencies!R193</f>
        <v>134</v>
      </c>
      <c r="S50">
        <f>GH_TFC_Efficiencies!S195*GH_TFC_Efficiencies!S193</f>
        <v>61</v>
      </c>
      <c r="T50">
        <f>GH_TFC_Efficiencies!T195*GH_TFC_Efficiencies!T193</f>
        <v>91</v>
      </c>
      <c r="U50">
        <f>GH_TFC_Efficiencies!U195*GH_TFC_Efficiencies!U193</f>
        <v>124</v>
      </c>
      <c r="V50">
        <f>GH_TFC_Efficiencies!V195*GH_TFC_Efficiencies!V193</f>
        <v>118</v>
      </c>
      <c r="W50">
        <f>GH_TFC_Efficiencies!W195*GH_TFC_Efficiencies!W193</f>
        <v>139</v>
      </c>
      <c r="X50">
        <f>GH_TFC_Efficiencies!X195*GH_TFC_Efficiencies!X193</f>
        <v>135</v>
      </c>
      <c r="Y50">
        <f>GH_TFC_Efficiencies!Y195*GH_TFC_Efficiencies!Y193</f>
        <v>148</v>
      </c>
      <c r="Z50">
        <f>GH_TFC_Efficiencies!Z195*GH_TFC_Efficiencies!Z193</f>
        <v>129</v>
      </c>
      <c r="AA50">
        <f>GH_TFC_Efficiencies!AA195*GH_TFC_Efficiencies!AA193</f>
        <v>81</v>
      </c>
      <c r="AB50">
        <f>GH_TFC_Efficiencies!AB195*GH_TFC_Efficiencies!AB193</f>
        <v>87</v>
      </c>
      <c r="AC50">
        <f>GH_TFC_Efficiencies!AC195*GH_TFC_Efficiencies!AC193</f>
        <v>86</v>
      </c>
      <c r="AD50">
        <f>GH_TFC_Efficiencies!AD195*GH_TFC_Efficiencies!AD193</f>
        <v>93</v>
      </c>
      <c r="AE50">
        <f>GH_TFC_Efficiencies!AE195*GH_TFC_Efficiencies!AE193</f>
        <v>105</v>
      </c>
      <c r="AF50">
        <f>GH_TFC_Efficiencies!AF195*GH_TFC_Efficiencies!AF193</f>
        <v>118</v>
      </c>
      <c r="AG50">
        <f>GH_TFC_Efficiencies!AG195*GH_TFC_Efficiencies!AG193</f>
        <v>128</v>
      </c>
      <c r="AH50">
        <f>GH_TFC_Efficiencies!AH195*GH_TFC_Efficiencies!AH193</f>
        <v>142</v>
      </c>
      <c r="AI50">
        <f>GH_TFC_Efficiencies!AI195*GH_TFC_Efficiencies!AI193</f>
        <v>139</v>
      </c>
      <c r="AJ50">
        <f>GH_TFC_Efficiencies!AJ195*GH_TFC_Efficiencies!AJ193</f>
        <v>53</v>
      </c>
      <c r="AK50">
        <f>GH_TFC_Efficiencies!AK195*GH_TFC_Efficiencies!AK193</f>
        <v>101</v>
      </c>
      <c r="AL50">
        <f>GH_TFC_Efficiencies!AL195*GH_TFC_Efficiencies!AL193</f>
        <v>63</v>
      </c>
      <c r="AM50">
        <f>GH_TFC_Efficiencies!AM195*GH_TFC_Efficiencies!AM193</f>
        <v>114</v>
      </c>
      <c r="AN50">
        <f>GH_TFC_Efficiencies!AN195*GH_TFC_Efficiencies!AN193</f>
        <v>115</v>
      </c>
      <c r="AO50">
        <f>GH_TFC_Efficiencies!AO195*GH_TFC_Efficiencies!AO193</f>
        <v>91</v>
      </c>
      <c r="AP50">
        <f>GH_TFC_Efficiencies!AP195*GH_TFC_Efficiencies!AP193</f>
        <v>67</v>
      </c>
      <c r="AQ50">
        <f>GH_TFC_Efficiencies!AQ195*GH_TFC_Efficiencies!AQ193</f>
        <v>127</v>
      </c>
      <c r="AR50">
        <f>GH_TFC_Efficiencies!AR195*GH_TFC_Efficiencies!AR193</f>
        <v>177</v>
      </c>
      <c r="AS50">
        <f>GH_TFC_Efficiencies!AS195*GH_TFC_Efficiencies!AS193</f>
        <v>93</v>
      </c>
      <c r="AT50">
        <f>GH_TFC_Efficiencies!AT195*GH_TFC_Efficiencies!AT193</f>
        <v>80</v>
      </c>
      <c r="AU50">
        <f>GH_TFC_Efficiencies!AU195*GH_TFC_Efficiencies!AU193</f>
        <v>65</v>
      </c>
      <c r="AV50">
        <f>GH_TFC_Efficiencies!AV195*GH_TFC_Efficiencies!AV193</f>
        <v>48</v>
      </c>
      <c r="AW50">
        <f>GH_TFC_Efficiencies!AW195*GH_TFC_Efficiencies!AW193</f>
        <v>29</v>
      </c>
    </row>
    <row r="51" spans="1:49">
      <c r="A51" t="str">
        <f>GH_TFC_Efficiencies!A200</f>
        <v>GH</v>
      </c>
      <c r="B51" t="str">
        <f>GH_TFC_Efficiencies!B200</f>
        <v>Residential</v>
      </c>
      <c r="C51" t="str">
        <f>GH_TFC_Efficiencies!C200</f>
        <v>Primary solid biofuels</v>
      </c>
      <c r="D51" t="str">
        <f>GH_TFC_Efficiencies!D200</f>
        <v>Wood stoves</v>
      </c>
      <c r="E51" t="str">
        <f>GH_TFC_Efficiencies!E200</f>
        <v>MTH.100.C - Wood stoves</v>
      </c>
      <c r="F51" t="s">
        <v>292</v>
      </c>
      <c r="G51">
        <f>GH_TFC_Efficiencies!G200*GH_TFC_Efficiencies!G198</f>
        <v>1464</v>
      </c>
      <c r="H51">
        <f>GH_TFC_Efficiencies!H200*GH_TFC_Efficiencies!H198</f>
        <v>1540</v>
      </c>
      <c r="I51">
        <f>GH_TFC_Efficiencies!I200*GH_TFC_Efficiencies!I198</f>
        <v>1621</v>
      </c>
      <c r="J51">
        <f>GH_TFC_Efficiencies!J200*GH_TFC_Efficiencies!J198</f>
        <v>1605</v>
      </c>
      <c r="K51">
        <f>GH_TFC_Efficiencies!K200*GH_TFC_Efficiencies!K198</f>
        <v>1652</v>
      </c>
      <c r="L51">
        <f>GH_TFC_Efficiencies!L200*GH_TFC_Efficiencies!L198</f>
        <v>1698</v>
      </c>
      <c r="M51">
        <f>GH_TFC_Efficiencies!M200*GH_TFC_Efficiencies!M198</f>
        <v>1741</v>
      </c>
      <c r="N51">
        <f>GH_TFC_Efficiencies!N200*GH_TFC_Efficiencies!N198</f>
        <v>1789</v>
      </c>
      <c r="O51">
        <f>GH_TFC_Efficiencies!O200*GH_TFC_Efficiencies!O198</f>
        <v>1834</v>
      </c>
      <c r="P51">
        <f>GH_TFC_Efficiencies!P200*GH_TFC_Efficiencies!P198</f>
        <v>1882</v>
      </c>
      <c r="Q51">
        <f>GH_TFC_Efficiencies!Q200*GH_TFC_Efficiencies!Q198</f>
        <v>1932</v>
      </c>
      <c r="R51">
        <f>GH_TFC_Efficiencies!R200*GH_TFC_Efficiencies!R198</f>
        <v>1982</v>
      </c>
      <c r="S51">
        <f>GH_TFC_Efficiencies!S200*GH_TFC_Efficiencies!S198</f>
        <v>2035</v>
      </c>
      <c r="T51">
        <f>GH_TFC_Efficiencies!T200*GH_TFC_Efficiencies!T198</f>
        <v>2061</v>
      </c>
      <c r="U51">
        <f>GH_TFC_Efficiencies!U200*GH_TFC_Efficiencies!U198</f>
        <v>2123</v>
      </c>
      <c r="V51">
        <f>GH_TFC_Efficiencies!V200*GH_TFC_Efficiencies!V198</f>
        <v>2187</v>
      </c>
      <c r="W51">
        <f>GH_TFC_Efficiencies!W200*GH_TFC_Efficiencies!W198</f>
        <v>2252</v>
      </c>
      <c r="X51">
        <f>GH_TFC_Efficiencies!X200*GH_TFC_Efficiencies!X198</f>
        <v>2321</v>
      </c>
      <c r="Y51">
        <f>GH_TFC_Efficiencies!Y200*GH_TFC_Efficiencies!Y198</f>
        <v>2393</v>
      </c>
      <c r="Z51">
        <f>GH_TFC_Efficiencies!Z200*GH_TFC_Efficiencies!Z198</f>
        <v>2464</v>
      </c>
      <c r="AA51">
        <f>GH_TFC_Efficiencies!AA200*GH_TFC_Efficiencies!AA198</f>
        <v>2541</v>
      </c>
      <c r="AB51">
        <f>GH_TFC_Efficiencies!AB200*GH_TFC_Efficiencies!AB198</f>
        <v>2620</v>
      </c>
      <c r="AC51">
        <f>GH_TFC_Efficiencies!AC200*GH_TFC_Efficiencies!AC198</f>
        <v>2701</v>
      </c>
      <c r="AD51">
        <f>GH_TFC_Efficiencies!AD200*GH_TFC_Efficiencies!AD198</f>
        <v>2784</v>
      </c>
      <c r="AE51">
        <f>GH_TFC_Efficiencies!AE200*GH_TFC_Efficiencies!AE198</f>
        <v>2863</v>
      </c>
      <c r="AF51">
        <f>GH_TFC_Efficiencies!AF200*GH_TFC_Efficiencies!AF198</f>
        <v>2932</v>
      </c>
      <c r="AG51">
        <f>GH_TFC_Efficiencies!AG200*GH_TFC_Efficiencies!AG198</f>
        <v>2999</v>
      </c>
      <c r="AH51">
        <f>GH_TFC_Efficiencies!AH200*GH_TFC_Efficiencies!AH198</f>
        <v>3079</v>
      </c>
      <c r="AI51">
        <f>GH_TFC_Efficiencies!AI200*GH_TFC_Efficiencies!AI198</f>
        <v>3146</v>
      </c>
      <c r="AJ51">
        <f>GH_TFC_Efficiencies!AJ200*GH_TFC_Efficiencies!AJ198</f>
        <v>2022</v>
      </c>
      <c r="AK51">
        <f>GH_TFC_Efficiencies!AK200*GH_TFC_Efficiencies!AK198</f>
        <v>1833</v>
      </c>
      <c r="AL51">
        <f>GH_TFC_Efficiencies!AL200*GH_TFC_Efficiencies!AL198</f>
        <v>1709</v>
      </c>
      <c r="AM51">
        <f>GH_TFC_Efficiencies!AM200*GH_TFC_Efficiencies!AM198</f>
        <v>1574</v>
      </c>
      <c r="AN51">
        <f>GH_TFC_Efficiencies!AN200*GH_TFC_Efficiencies!AN198</f>
        <v>1461</v>
      </c>
      <c r="AO51">
        <f>GH_TFC_Efficiencies!AO200*GH_TFC_Efficiencies!AO198</f>
        <v>1356</v>
      </c>
      <c r="AP51">
        <f>GH_TFC_Efficiencies!AP200*GH_TFC_Efficiencies!AP198</f>
        <v>1261</v>
      </c>
      <c r="AQ51">
        <f>GH_TFC_Efficiencies!AQ200*GH_TFC_Efficiencies!AQ198</f>
        <v>1190</v>
      </c>
      <c r="AR51">
        <f>GH_TFC_Efficiencies!AR200*GH_TFC_Efficiencies!AR198</f>
        <v>1133</v>
      </c>
      <c r="AS51">
        <f>GH_TFC_Efficiencies!AS200*GH_TFC_Efficiencies!AS198</f>
        <v>1100</v>
      </c>
      <c r="AT51">
        <f>GH_TFC_Efficiencies!AT200*GH_TFC_Efficiencies!AT198</f>
        <v>1079</v>
      </c>
      <c r="AU51">
        <f>GH_TFC_Efficiencies!AU200*GH_TFC_Efficiencies!AU198</f>
        <v>1112</v>
      </c>
      <c r="AV51">
        <f>GH_TFC_Efficiencies!AV200*GH_TFC_Efficiencies!AV198</f>
        <v>1100</v>
      </c>
      <c r="AW51">
        <f>GH_TFC_Efficiencies!AW200*GH_TFC_Efficiencies!AW198</f>
        <v>1111</v>
      </c>
    </row>
    <row r="52" spans="1:49">
      <c r="A52" t="str">
        <f>GH_TFC_Efficiencies!A205</f>
        <v>GH</v>
      </c>
      <c r="B52" t="str">
        <f>GH_TFC_Efficiencies!B205</f>
        <v>Non-specified (other)</v>
      </c>
      <c r="C52" t="str">
        <f>GH_TFC_Efficiencies!C205</f>
        <v>Electricity</v>
      </c>
      <c r="D52" t="str">
        <f>GH_TFC_Efficiencies!D205</f>
        <v>Electric motors</v>
      </c>
      <c r="E52" t="str">
        <f>GH_TFC_Efficiencies!E205</f>
        <v>MD - Electric motors</v>
      </c>
      <c r="F52" t="s">
        <v>292</v>
      </c>
      <c r="G52">
        <f>GH_TFC_Efficiencies!G205*GH_TFC_Efficiencies!G203</f>
        <v>0</v>
      </c>
      <c r="H52">
        <f>GH_TFC_Efficiencies!H205*GH_TFC_Efficiencies!H203</f>
        <v>0</v>
      </c>
      <c r="I52">
        <f>GH_TFC_Efficiencies!I205*GH_TFC_Efficiencies!I203</f>
        <v>0</v>
      </c>
      <c r="J52">
        <f>GH_TFC_Efficiencies!J205*GH_TFC_Efficiencies!J203</f>
        <v>0</v>
      </c>
      <c r="K52">
        <f>GH_TFC_Efficiencies!K205*GH_TFC_Efficiencies!K203</f>
        <v>0</v>
      </c>
      <c r="L52">
        <f>GH_TFC_Efficiencies!L205*GH_TFC_Efficiencies!L203</f>
        <v>0</v>
      </c>
      <c r="M52">
        <f>GH_TFC_Efficiencies!M205*GH_TFC_Efficiencies!M203</f>
        <v>0</v>
      </c>
      <c r="N52">
        <f>GH_TFC_Efficiencies!N205*GH_TFC_Efficiencies!N203</f>
        <v>0</v>
      </c>
      <c r="O52">
        <f>GH_TFC_Efficiencies!O205*GH_TFC_Efficiencies!O203</f>
        <v>0</v>
      </c>
      <c r="P52">
        <f>GH_TFC_Efficiencies!P205*GH_TFC_Efficiencies!P203</f>
        <v>0</v>
      </c>
      <c r="Q52">
        <f>GH_TFC_Efficiencies!Q205*GH_TFC_Efficiencies!Q203</f>
        <v>0</v>
      </c>
      <c r="R52">
        <f>GH_TFC_Efficiencies!R205*GH_TFC_Efficiencies!R203</f>
        <v>0</v>
      </c>
      <c r="S52">
        <f>GH_TFC_Efficiencies!S205*GH_TFC_Efficiencies!S203</f>
        <v>0</v>
      </c>
      <c r="T52">
        <f>GH_TFC_Efficiencies!T205*GH_TFC_Efficiencies!T203</f>
        <v>0</v>
      </c>
      <c r="U52">
        <f>GH_TFC_Efficiencies!U205*GH_TFC_Efficiencies!U203</f>
        <v>0</v>
      </c>
      <c r="V52">
        <f>GH_TFC_Efficiencies!V205*GH_TFC_Efficiencies!V203</f>
        <v>0</v>
      </c>
      <c r="W52">
        <f>GH_TFC_Efficiencies!W205*GH_TFC_Efficiencies!W203</f>
        <v>0</v>
      </c>
      <c r="X52">
        <f>GH_TFC_Efficiencies!X205*GH_TFC_Efficiencies!X203</f>
        <v>0</v>
      </c>
      <c r="Y52">
        <f>GH_TFC_Efficiencies!Y205*GH_TFC_Efficiencies!Y203</f>
        <v>0</v>
      </c>
      <c r="Z52">
        <f>GH_TFC_Efficiencies!Z205*GH_TFC_Efficiencies!Z203</f>
        <v>0</v>
      </c>
      <c r="AA52">
        <f>GH_TFC_Efficiencies!AA205*GH_TFC_Efficiencies!AA203</f>
        <v>0</v>
      </c>
      <c r="AB52">
        <f>GH_TFC_Efficiencies!AB205*GH_TFC_Efficiencies!AB203</f>
        <v>0</v>
      </c>
      <c r="AC52">
        <f>GH_TFC_Efficiencies!AC205*GH_TFC_Efficiencies!AC203</f>
        <v>0</v>
      </c>
      <c r="AD52">
        <f>GH_TFC_Efficiencies!AD205*GH_TFC_Efficiencies!AD203</f>
        <v>0</v>
      </c>
      <c r="AE52">
        <f>GH_TFC_Efficiencies!AE205*GH_TFC_Efficiencies!AE203</f>
        <v>2.1621301775147925</v>
      </c>
      <c r="AF52">
        <f>GH_TFC_Efficiencies!AF205*GH_TFC_Efficiencies!AF203</f>
        <v>2.8848484848484848</v>
      </c>
      <c r="AG52">
        <f>GH_TFC_Efficiencies!AG205*GH_TFC_Efficiencies!AG203</f>
        <v>7.048192771084337E-2</v>
      </c>
      <c r="AH52">
        <f>GH_TFC_Efficiencies!AH205*GH_TFC_Efficiencies!AH203</f>
        <v>0</v>
      </c>
      <c r="AI52">
        <f>GH_TFC_Efficiencies!AI205*GH_TFC_Efficiencies!AI203</f>
        <v>5.5357142857142848E-2</v>
      </c>
      <c r="AJ52">
        <f>GH_TFC_Efficiencies!AJ205*GH_TFC_Efficiencies!AJ203</f>
        <v>0</v>
      </c>
      <c r="AK52">
        <f>GH_TFC_Efficiencies!AK205*GH_TFC_Efficiencies!AK203</f>
        <v>0</v>
      </c>
      <c r="AL52">
        <f>GH_TFC_Efficiencies!AL205*GH_TFC_Efficiencies!AL203</f>
        <v>0</v>
      </c>
      <c r="AM52">
        <f>GH_TFC_Efficiencies!AM205*GH_TFC_Efficiencies!AM203</f>
        <v>0</v>
      </c>
      <c r="AN52">
        <f>GH_TFC_Efficiencies!AN205*GH_TFC_Efficiencies!AN203</f>
        <v>0</v>
      </c>
      <c r="AO52">
        <f>GH_TFC_Efficiencies!AO205*GH_TFC_Efficiencies!AO203</f>
        <v>0</v>
      </c>
      <c r="AP52">
        <f>GH_TFC_Efficiencies!AP205*GH_TFC_Efficiencies!AP203</f>
        <v>0</v>
      </c>
      <c r="AQ52">
        <f>GH_TFC_Efficiencies!AQ205*GH_TFC_Efficiencies!AQ203</f>
        <v>0</v>
      </c>
      <c r="AR52">
        <f>GH_TFC_Efficiencies!AR205*GH_TFC_Efficiencies!AR203</f>
        <v>0</v>
      </c>
      <c r="AS52">
        <f>GH_TFC_Efficiencies!AS205*GH_TFC_Efficiencies!AS203</f>
        <v>0</v>
      </c>
      <c r="AT52">
        <f>GH_TFC_Efficiencies!AT205*GH_TFC_Efficiencies!AT203</f>
        <v>0</v>
      </c>
      <c r="AU52">
        <f>GH_TFC_Efficiencies!AU205*GH_TFC_Efficiencies!AU203</f>
        <v>0</v>
      </c>
      <c r="AV52">
        <f>GH_TFC_Efficiencies!AV205*GH_TFC_Efficiencies!AV203</f>
        <v>0</v>
      </c>
      <c r="AW52">
        <f>GH_TFC_Efficiencies!AW205*GH_TFC_Efficiencies!AW203</f>
        <v>0</v>
      </c>
    </row>
    <row r="53" spans="1:49">
      <c r="A53" t="str">
        <f>GH_TFC_Efficiencies!A208</f>
        <v>GH</v>
      </c>
      <c r="B53" t="str">
        <f>GH_TFC_Efficiencies!B208</f>
        <v>Non-specified (other)</v>
      </c>
      <c r="C53" t="str">
        <f>GH_TFC_Efficiencies!C208</f>
        <v>Electricity</v>
      </c>
      <c r="D53" t="str">
        <f>GH_TFC_Efficiencies!D208</f>
        <v>Electric heaters - MTH.100.C</v>
      </c>
      <c r="E53" t="str">
        <f>GH_TFC_Efficiencies!E208</f>
        <v>MTH.100.C - Electric heaters</v>
      </c>
      <c r="F53" t="s">
        <v>292</v>
      </c>
      <c r="G53">
        <f>GH_TFC_Efficiencies!G208*GH_TFC_Efficiencies!G203</f>
        <v>0</v>
      </c>
      <c r="H53">
        <f>GH_TFC_Efficiencies!H208*GH_TFC_Efficiencies!H203</f>
        <v>0</v>
      </c>
      <c r="I53">
        <f>GH_TFC_Efficiencies!I208*GH_TFC_Efficiencies!I203</f>
        <v>0</v>
      </c>
      <c r="J53">
        <f>GH_TFC_Efficiencies!J208*GH_TFC_Efficiencies!J203</f>
        <v>0</v>
      </c>
      <c r="K53">
        <f>GH_TFC_Efficiencies!K208*GH_TFC_Efficiencies!K203</f>
        <v>0</v>
      </c>
      <c r="L53">
        <f>GH_TFC_Efficiencies!L208*GH_TFC_Efficiencies!L203</f>
        <v>0</v>
      </c>
      <c r="M53">
        <f>GH_TFC_Efficiencies!M208*GH_TFC_Efficiencies!M203</f>
        <v>0</v>
      </c>
      <c r="N53">
        <f>GH_TFC_Efficiencies!N208*GH_TFC_Efficiencies!N203</f>
        <v>0</v>
      </c>
      <c r="O53">
        <f>GH_TFC_Efficiencies!O208*GH_TFC_Efficiencies!O203</f>
        <v>0</v>
      </c>
      <c r="P53">
        <f>GH_TFC_Efficiencies!P208*GH_TFC_Efficiencies!P203</f>
        <v>0</v>
      </c>
      <c r="Q53">
        <f>GH_TFC_Efficiencies!Q208*GH_TFC_Efficiencies!Q203</f>
        <v>0</v>
      </c>
      <c r="R53">
        <f>GH_TFC_Efficiencies!R208*GH_TFC_Efficiencies!R203</f>
        <v>0</v>
      </c>
      <c r="S53">
        <f>GH_TFC_Efficiencies!S208*GH_TFC_Efficiencies!S203</f>
        <v>0</v>
      </c>
      <c r="T53">
        <f>GH_TFC_Efficiencies!T208*GH_TFC_Efficiencies!T203</f>
        <v>0</v>
      </c>
      <c r="U53">
        <f>GH_TFC_Efficiencies!U208*GH_TFC_Efficiencies!U203</f>
        <v>0</v>
      </c>
      <c r="V53">
        <f>GH_TFC_Efficiencies!V208*GH_TFC_Efficiencies!V203</f>
        <v>0</v>
      </c>
      <c r="W53">
        <f>GH_TFC_Efficiencies!W208*GH_TFC_Efficiencies!W203</f>
        <v>0</v>
      </c>
      <c r="X53">
        <f>GH_TFC_Efficiencies!X208*GH_TFC_Efficiencies!X203</f>
        <v>0</v>
      </c>
      <c r="Y53">
        <f>GH_TFC_Efficiencies!Y208*GH_TFC_Efficiencies!Y203</f>
        <v>0</v>
      </c>
      <c r="Z53">
        <f>GH_TFC_Efficiencies!Z208*GH_TFC_Efficiencies!Z203</f>
        <v>0</v>
      </c>
      <c r="AA53">
        <f>GH_TFC_Efficiencies!AA208*GH_TFC_Efficiencies!AA203</f>
        <v>0</v>
      </c>
      <c r="AB53">
        <f>GH_TFC_Efficiencies!AB208*GH_TFC_Efficiencies!AB203</f>
        <v>0</v>
      </c>
      <c r="AC53">
        <f>GH_TFC_Efficiencies!AC208*GH_TFC_Efficiencies!AC203</f>
        <v>0</v>
      </c>
      <c r="AD53">
        <f>GH_TFC_Efficiencies!AD208*GH_TFC_Efficiencies!AD203</f>
        <v>0</v>
      </c>
      <c r="AE53">
        <f>GH_TFC_Efficiencies!AE208*GH_TFC_Efficiencies!AE203</f>
        <v>2.1621301775147925</v>
      </c>
      <c r="AF53">
        <f>GH_TFC_Efficiencies!AF208*GH_TFC_Efficiencies!AF203</f>
        <v>2.8848484848484848</v>
      </c>
      <c r="AG53">
        <f>GH_TFC_Efficiencies!AG208*GH_TFC_Efficiencies!AG203</f>
        <v>7.048192771084337E-2</v>
      </c>
      <c r="AH53">
        <f>GH_TFC_Efficiencies!AH208*GH_TFC_Efficiencies!AH203</f>
        <v>0</v>
      </c>
      <c r="AI53">
        <f>GH_TFC_Efficiencies!AI208*GH_TFC_Efficiencies!AI203</f>
        <v>5.5357142857142848E-2</v>
      </c>
      <c r="AJ53">
        <f>GH_TFC_Efficiencies!AJ208*GH_TFC_Efficiencies!AJ203</f>
        <v>0</v>
      </c>
      <c r="AK53">
        <f>GH_TFC_Efficiencies!AK208*GH_TFC_Efficiencies!AK203</f>
        <v>0</v>
      </c>
      <c r="AL53">
        <f>GH_TFC_Efficiencies!AL208*GH_TFC_Efficiencies!AL203</f>
        <v>0</v>
      </c>
      <c r="AM53">
        <f>GH_TFC_Efficiencies!AM208*GH_TFC_Efficiencies!AM203</f>
        <v>0</v>
      </c>
      <c r="AN53">
        <f>GH_TFC_Efficiencies!AN208*GH_TFC_Efficiencies!AN203</f>
        <v>0</v>
      </c>
      <c r="AO53">
        <f>GH_TFC_Efficiencies!AO208*GH_TFC_Efficiencies!AO203</f>
        <v>0</v>
      </c>
      <c r="AP53">
        <f>GH_TFC_Efficiencies!AP208*GH_TFC_Efficiencies!AP203</f>
        <v>0</v>
      </c>
      <c r="AQ53">
        <f>GH_TFC_Efficiencies!AQ208*GH_TFC_Efficiencies!AQ203</f>
        <v>0</v>
      </c>
      <c r="AR53">
        <f>GH_TFC_Efficiencies!AR208*GH_TFC_Efficiencies!AR203</f>
        <v>0</v>
      </c>
      <c r="AS53">
        <f>GH_TFC_Efficiencies!AS208*GH_TFC_Efficiencies!AS203</f>
        <v>0</v>
      </c>
      <c r="AT53">
        <f>GH_TFC_Efficiencies!AT208*GH_TFC_Efficiencies!AT203</f>
        <v>0</v>
      </c>
      <c r="AU53">
        <f>GH_TFC_Efficiencies!AU208*GH_TFC_Efficiencies!AU203</f>
        <v>0</v>
      </c>
      <c r="AV53">
        <f>GH_TFC_Efficiencies!AV208*GH_TFC_Efficiencies!AV203</f>
        <v>0</v>
      </c>
      <c r="AW53">
        <f>GH_TFC_Efficiencies!AW208*GH_TFC_Efficiencies!AW203</f>
        <v>0</v>
      </c>
    </row>
    <row r="54" spans="1:49">
      <c r="A54" t="str">
        <f>GH_TFC_Efficiencies!A211</f>
        <v>GH</v>
      </c>
      <c r="B54" t="str">
        <f>GH_TFC_Efficiencies!B211</f>
        <v>Non-specified (other)</v>
      </c>
      <c r="C54" t="str">
        <f>GH_TFC_Efficiencies!C211</f>
        <v>Electricity</v>
      </c>
      <c r="D54" t="str">
        <f>GH_TFC_Efficiencies!D211</f>
        <v>Electric lights</v>
      </c>
      <c r="E54" t="str">
        <f>GH_TFC_Efficiencies!E211</f>
        <v>Light - Electric lights</v>
      </c>
      <c r="F54" t="s">
        <v>292</v>
      </c>
      <c r="G54">
        <f>GH_TFC_Efficiencies!G211*GH_TFC_Efficiencies!G203</f>
        <v>0</v>
      </c>
      <c r="H54">
        <f>GH_TFC_Efficiencies!H211*GH_TFC_Efficiencies!H203</f>
        <v>0</v>
      </c>
      <c r="I54">
        <f>GH_TFC_Efficiencies!I211*GH_TFC_Efficiencies!I203</f>
        <v>0</v>
      </c>
      <c r="J54">
        <f>GH_TFC_Efficiencies!J211*GH_TFC_Efficiencies!J203</f>
        <v>0.23777946768060845</v>
      </c>
      <c r="K54">
        <f>GH_TFC_Efficiencies!K211*GH_TFC_Efficiencies!K203</f>
        <v>0</v>
      </c>
      <c r="L54">
        <f>GH_TFC_Efficiencies!L211*GH_TFC_Efficiencies!L203</f>
        <v>0.23377946768060842</v>
      </c>
      <c r="M54">
        <f>GH_TFC_Efficiencies!M211*GH_TFC_Efficiencies!M203</f>
        <v>0.23177946768060842</v>
      </c>
      <c r="N54">
        <f>GH_TFC_Efficiencies!N211*GH_TFC_Efficiencies!N203</f>
        <v>0</v>
      </c>
      <c r="O54">
        <f>GH_TFC_Efficiencies!O211*GH_TFC_Efficiencies!O203</f>
        <v>0</v>
      </c>
      <c r="P54">
        <f>GH_TFC_Efficiencies!P211*GH_TFC_Efficiencies!P203</f>
        <v>0</v>
      </c>
      <c r="Q54">
        <f>GH_TFC_Efficiencies!Q211*GH_TFC_Efficiencies!Q203</f>
        <v>0.22377946768060844</v>
      </c>
      <c r="R54">
        <f>GH_TFC_Efficiencies!R211*GH_TFC_Efficiencies!R203</f>
        <v>1.7742357414448675</v>
      </c>
      <c r="S54">
        <f>GH_TFC_Efficiencies!S211*GH_TFC_Efficiencies!S203</f>
        <v>1.3186768060836502</v>
      </c>
      <c r="T54">
        <f>GH_TFC_Efficiencies!T211*GH_TFC_Efficiencies!T203</f>
        <v>0.65333840304182511</v>
      </c>
      <c r="U54">
        <f>GH_TFC_Efficiencies!U211*GH_TFC_Efficiencies!U203</f>
        <v>1.2946768060836507</v>
      </c>
      <c r="V54">
        <f>GH_TFC_Efficiencies!V211*GH_TFC_Efficiencies!V203</f>
        <v>0</v>
      </c>
      <c r="W54">
        <f>GH_TFC_Efficiencies!W211*GH_TFC_Efficiencies!W203</f>
        <v>0</v>
      </c>
      <c r="X54">
        <f>GH_TFC_Efficiencies!X211*GH_TFC_Efficiencies!X203</f>
        <v>0</v>
      </c>
      <c r="Y54">
        <f>GH_TFC_Efficiencies!Y211*GH_TFC_Efficiencies!Y203</f>
        <v>0.2077794676806084</v>
      </c>
      <c r="Z54">
        <f>GH_TFC_Efficiencies!Z211*GH_TFC_Efficiencies!Z203</f>
        <v>0.2057794676806084</v>
      </c>
      <c r="AA54">
        <f>GH_TFC_Efficiencies!AA211*GH_TFC_Efficiencies!AA203</f>
        <v>0</v>
      </c>
      <c r="AB54">
        <f>GH_TFC_Efficiencies!AB211*GH_TFC_Efficiencies!AB203</f>
        <v>0</v>
      </c>
      <c r="AC54">
        <f>GH_TFC_Efficiencies!AC211*GH_TFC_Efficiencies!AC203</f>
        <v>0.19977946768060839</v>
      </c>
      <c r="AD54">
        <f>GH_TFC_Efficiencies!AD211*GH_TFC_Efficiencies!AD203</f>
        <v>0.19777946768060839</v>
      </c>
      <c r="AE54">
        <f>GH_TFC_Efficiencies!AE211*GH_TFC_Efficiencies!AE203</f>
        <v>9.6945755619051894</v>
      </c>
      <c r="AF54">
        <f>GH_TFC_Efficiencies!AF211*GH_TFC_Efficiencies!AF203</f>
        <v>12.834700157468221</v>
      </c>
      <c r="AG54">
        <f>GH_TFC_Efficiencies!AG211*GH_TFC_Efficiencies!AG203</f>
        <v>0.24069874937010402</v>
      </c>
      <c r="AH54">
        <f>GH_TFC_Efficiencies!AH211*GH_TFC_Efficiencies!AH203</f>
        <v>0</v>
      </c>
      <c r="AI54">
        <f>GH_TFC_Efficiencies!AI211*GH_TFC_Efficiencies!AI203</f>
        <v>0.22693920876335327</v>
      </c>
      <c r="AJ54">
        <f>GH_TFC_Efficiencies!AJ211*GH_TFC_Efficiencies!AJ203</f>
        <v>0</v>
      </c>
      <c r="AK54">
        <f>GH_TFC_Efficiencies!AK211*GH_TFC_Efficiencies!AK203</f>
        <v>0</v>
      </c>
      <c r="AL54">
        <f>GH_TFC_Efficiencies!AL211*GH_TFC_Efficiencies!AL203</f>
        <v>0</v>
      </c>
      <c r="AM54">
        <f>GH_TFC_Efficiencies!AM211*GH_TFC_Efficiencies!AM203</f>
        <v>0</v>
      </c>
      <c r="AN54">
        <f>GH_TFC_Efficiencies!AN211*GH_TFC_Efficiencies!AN203</f>
        <v>0</v>
      </c>
      <c r="AO54">
        <f>GH_TFC_Efficiencies!AO211*GH_TFC_Efficiencies!AO203</f>
        <v>0</v>
      </c>
      <c r="AP54">
        <f>GH_TFC_Efficiencies!AP211*GH_TFC_Efficiencies!AP203</f>
        <v>0</v>
      </c>
      <c r="AQ54">
        <f>GH_TFC_Efficiencies!AQ211*GH_TFC_Efficiencies!AQ203</f>
        <v>0</v>
      </c>
      <c r="AR54">
        <f>GH_TFC_Efficiencies!AR211*GH_TFC_Efficiencies!AR203</f>
        <v>0</v>
      </c>
      <c r="AS54">
        <f>GH_TFC_Efficiencies!AS211*GH_TFC_Efficiencies!AS203</f>
        <v>0</v>
      </c>
      <c r="AT54">
        <f>GH_TFC_Efficiencies!AT211*GH_TFC_Efficiencies!AT203</f>
        <v>0</v>
      </c>
      <c r="AU54">
        <f>GH_TFC_Efficiencies!AU211*GH_TFC_Efficiencies!AU203</f>
        <v>0</v>
      </c>
      <c r="AV54">
        <f>GH_TFC_Efficiencies!AV211*GH_TFC_Efficiencies!AV203</f>
        <v>0</v>
      </c>
      <c r="AW54">
        <f>GH_TFC_Efficiencies!AW211*GH_TFC_Efficiencies!AW203</f>
        <v>0</v>
      </c>
    </row>
    <row r="55" spans="1:49">
      <c r="A55" t="str">
        <f>GH_TFC_Efficiencies!A214</f>
        <v>GH</v>
      </c>
      <c r="B55" t="str">
        <f>GH_TFC_Efficiencies!B214</f>
        <v>Non-specified (other)</v>
      </c>
      <c r="C55" t="str">
        <f>GH_TFC_Efficiencies!C214</f>
        <v>Electricity</v>
      </c>
      <c r="D55" t="str">
        <f>GH_TFC_Efficiencies!D214</f>
        <v>Refrigerators</v>
      </c>
      <c r="E55" t="str">
        <f>GH_TFC_Efficiencies!E214</f>
        <v>LTH.-10.C - Refrigerators</v>
      </c>
      <c r="F55" t="s">
        <v>292</v>
      </c>
      <c r="G55">
        <f>GH_TFC_Efficiencies!G214*GH_TFC_Efficiencies!G203</f>
        <v>0</v>
      </c>
      <c r="H55">
        <f>GH_TFC_Efficiencies!H214*GH_TFC_Efficiencies!H203</f>
        <v>0</v>
      </c>
      <c r="I55">
        <f>GH_TFC_Efficiencies!I214*GH_TFC_Efficiencies!I203</f>
        <v>0</v>
      </c>
      <c r="J55">
        <f>GH_TFC_Efficiencies!J214*GH_TFC_Efficiencies!J203</f>
        <v>0.40555133079847894</v>
      </c>
      <c r="K55">
        <f>GH_TFC_Efficiencies!K214*GH_TFC_Efficiencies!K203</f>
        <v>0</v>
      </c>
      <c r="L55">
        <f>GH_TFC_Efficiencies!L214*GH_TFC_Efficiencies!L203</f>
        <v>0.415551330798479</v>
      </c>
      <c r="M55">
        <f>GH_TFC_Efficiencies!M214*GH_TFC_Efficiencies!M203</f>
        <v>0.42055133079847895</v>
      </c>
      <c r="N55">
        <f>GH_TFC_Efficiencies!N214*GH_TFC_Efficiencies!N203</f>
        <v>0</v>
      </c>
      <c r="O55">
        <f>GH_TFC_Efficiencies!O214*GH_TFC_Efficiencies!O203</f>
        <v>0</v>
      </c>
      <c r="P55">
        <f>GH_TFC_Efficiencies!P214*GH_TFC_Efficiencies!P203</f>
        <v>0</v>
      </c>
      <c r="Q55">
        <f>GH_TFC_Efficiencies!Q214*GH_TFC_Efficiencies!Q203</f>
        <v>0.44055133079847897</v>
      </c>
      <c r="R55">
        <f>GH_TFC_Efficiencies!R214*GH_TFC_Efficiencies!R203</f>
        <v>3.5644106463878318</v>
      </c>
      <c r="S55">
        <f>GH_TFC_Efficiencies!S214*GH_TFC_Efficiencies!S203</f>
        <v>2.7033079847908739</v>
      </c>
      <c r="T55">
        <f>GH_TFC_Efficiencies!T214*GH_TFC_Efficiencies!T203</f>
        <v>1.3666539923954368</v>
      </c>
      <c r="U55">
        <f>GH_TFC_Efficiencies!U214*GH_TFC_Efficiencies!U203</f>
        <v>2.7633079847908739</v>
      </c>
      <c r="V55">
        <f>GH_TFC_Efficiencies!V214*GH_TFC_Efficiencies!V203</f>
        <v>0</v>
      </c>
      <c r="W55">
        <f>GH_TFC_Efficiencies!W214*GH_TFC_Efficiencies!W203</f>
        <v>0</v>
      </c>
      <c r="X55">
        <f>GH_TFC_Efficiencies!X214*GH_TFC_Efficiencies!X203</f>
        <v>0</v>
      </c>
      <c r="Y55">
        <f>GH_TFC_Efficiencies!Y214*GH_TFC_Efficiencies!Y203</f>
        <v>0.48055133079847906</v>
      </c>
      <c r="Z55">
        <f>GH_TFC_Efficiencies!Z214*GH_TFC_Efficiencies!Z203</f>
        <v>0.48555133079847895</v>
      </c>
      <c r="AA55">
        <f>GH_TFC_Efficiencies!AA214*GH_TFC_Efficiencies!AA203</f>
        <v>0</v>
      </c>
      <c r="AB55">
        <f>GH_TFC_Efficiencies!AB214*GH_TFC_Efficiencies!AB203</f>
        <v>0</v>
      </c>
      <c r="AC55">
        <f>GH_TFC_Efficiencies!AC214*GH_TFC_Efficiencies!AC203</f>
        <v>0.50055133079847902</v>
      </c>
      <c r="AD55">
        <f>GH_TFC_Efficiencies!AD214*GH_TFC_Efficiencies!AD203</f>
        <v>0.50555133079847903</v>
      </c>
      <c r="AE55">
        <f>GH_TFC_Efficiencies!AE214*GH_TFC_Efficiencies!AE203</f>
        <v>17.763561095237023</v>
      </c>
      <c r="AF55">
        <f>GH_TFC_Efficiencies!AF214*GH_TFC_Efficiencies!AF203</f>
        <v>23.913249606329451</v>
      </c>
      <c r="AG55">
        <f>GH_TFC_Efficiencies!AG214*GH_TFC_Efficiencies!AG203</f>
        <v>0.39825312657473999</v>
      </c>
      <c r="AH55">
        <f>GH_TFC_Efficiencies!AH214*GH_TFC_Efficiencies!AH203</f>
        <v>0</v>
      </c>
      <c r="AI55">
        <f>GH_TFC_Efficiencies!AI214*GH_TFC_Efficiencies!AI203</f>
        <v>0.43265197809161682</v>
      </c>
      <c r="AJ55">
        <f>GH_TFC_Efficiencies!AJ214*GH_TFC_Efficiencies!AJ203</f>
        <v>0</v>
      </c>
      <c r="AK55">
        <f>GH_TFC_Efficiencies!AK214*GH_TFC_Efficiencies!AK203</f>
        <v>0</v>
      </c>
      <c r="AL55">
        <f>GH_TFC_Efficiencies!AL214*GH_TFC_Efficiencies!AL203</f>
        <v>0</v>
      </c>
      <c r="AM55">
        <f>GH_TFC_Efficiencies!AM214*GH_TFC_Efficiencies!AM203</f>
        <v>0</v>
      </c>
      <c r="AN55">
        <f>GH_TFC_Efficiencies!AN214*GH_TFC_Efficiencies!AN203</f>
        <v>0</v>
      </c>
      <c r="AO55">
        <f>GH_TFC_Efficiencies!AO214*GH_TFC_Efficiencies!AO203</f>
        <v>0</v>
      </c>
      <c r="AP55">
        <f>GH_TFC_Efficiencies!AP214*GH_TFC_Efficiencies!AP203</f>
        <v>0</v>
      </c>
      <c r="AQ55">
        <f>GH_TFC_Efficiencies!AQ214*GH_TFC_Efficiencies!AQ203</f>
        <v>0</v>
      </c>
      <c r="AR55">
        <f>GH_TFC_Efficiencies!AR214*GH_TFC_Efficiencies!AR203</f>
        <v>0</v>
      </c>
      <c r="AS55">
        <f>GH_TFC_Efficiencies!AS214*GH_TFC_Efficiencies!AS203</f>
        <v>0</v>
      </c>
      <c r="AT55">
        <f>GH_TFC_Efficiencies!AT214*GH_TFC_Efficiencies!AT203</f>
        <v>0</v>
      </c>
      <c r="AU55">
        <f>GH_TFC_Efficiencies!AU214*GH_TFC_Efficiencies!AU203</f>
        <v>0</v>
      </c>
      <c r="AV55">
        <f>GH_TFC_Efficiencies!AV214*GH_TFC_Efficiencies!AV203</f>
        <v>0</v>
      </c>
      <c r="AW55">
        <f>GH_TFC_Efficiencies!AW214*GH_TFC_Efficiencies!AW203</f>
        <v>0</v>
      </c>
    </row>
    <row r="56" spans="1:49">
      <c r="A56" t="str">
        <f>GH_TFC_Efficiencies!A217</f>
        <v>GH</v>
      </c>
      <c r="B56" t="str">
        <f>GH_TFC_Efficiencies!B217</f>
        <v>Non-specified (other)</v>
      </c>
      <c r="C56" t="str">
        <f>GH_TFC_Efficiencies!C217</f>
        <v>Electricity</v>
      </c>
      <c r="D56" t="str">
        <f>GH_TFC_Efficiencies!D217</f>
        <v>Televisions</v>
      </c>
      <c r="E56" t="str">
        <f>GH_TFC_Efficiencies!E217</f>
        <v>Light - Televisions</v>
      </c>
      <c r="F56" t="s">
        <v>292</v>
      </c>
      <c r="G56">
        <f>GH_TFC_Efficiencies!G217*GH_TFC_Efficiencies!G203</f>
        <v>0</v>
      </c>
      <c r="H56">
        <f>GH_TFC_Efficiencies!H217*GH_TFC_Efficiencies!H203</f>
        <v>0</v>
      </c>
      <c r="I56">
        <f>GH_TFC_Efficiencies!I217*GH_TFC_Efficiencies!I203</f>
        <v>0</v>
      </c>
      <c r="J56">
        <f>GH_TFC_Efficiencies!J217*GH_TFC_Efficiencies!J203</f>
        <v>0.13306924338089096</v>
      </c>
      <c r="K56">
        <f>GH_TFC_Efficiencies!K217*GH_TFC_Efficiencies!K203</f>
        <v>0</v>
      </c>
      <c r="L56">
        <f>GH_TFC_Efficiencies!L217*GH_TFC_Efficiencies!L203</f>
        <v>0.1308307112707992</v>
      </c>
      <c r="M56">
        <f>GH_TFC_Efficiencies!M217*GH_TFC_Efficiencies!M203</f>
        <v>0.12971144521575331</v>
      </c>
      <c r="N56">
        <f>GH_TFC_Efficiencies!N217*GH_TFC_Efficiencies!N203</f>
        <v>0</v>
      </c>
      <c r="O56">
        <f>GH_TFC_Efficiencies!O217*GH_TFC_Efficiencies!O203</f>
        <v>0</v>
      </c>
      <c r="P56">
        <f>GH_TFC_Efficiencies!P217*GH_TFC_Efficiencies!P203</f>
        <v>0</v>
      </c>
      <c r="Q56">
        <f>GH_TFC_Efficiencies!Q217*GH_TFC_Efficiencies!Q203</f>
        <v>0.12523438099556986</v>
      </c>
      <c r="R56">
        <f>GH_TFC_Efficiencies!R217*GH_TFC_Efficiencies!R203</f>
        <v>0.9929209195241917</v>
      </c>
      <c r="S56">
        <f>GH_TFC_Efficiencies!S217*GH_TFC_Efficiencies!S203</f>
        <v>0.73797509331286848</v>
      </c>
      <c r="T56">
        <f>GH_TFC_Efficiencies!T217*GH_TFC_Efficiencies!T203</f>
        <v>0.36562974849129665</v>
      </c>
      <c r="U56">
        <f>GH_TFC_Efficiencies!U217*GH_TFC_Efficiencies!U203</f>
        <v>0.72454390065231811</v>
      </c>
      <c r="V56">
        <f>GH_TFC_Efficiencies!V217*GH_TFC_Efficiencies!V203</f>
        <v>0</v>
      </c>
      <c r="W56">
        <f>GH_TFC_Efficiencies!W217*GH_TFC_Efficiencies!W203</f>
        <v>0</v>
      </c>
      <c r="X56">
        <f>GH_TFC_Efficiencies!X217*GH_TFC_Efficiencies!X203</f>
        <v>0</v>
      </c>
      <c r="Y56">
        <f>GH_TFC_Efficiencies!Y217*GH_TFC_Efficiencies!Y203</f>
        <v>0.11628025255520286</v>
      </c>
      <c r="Z56">
        <f>GH_TFC_Efficiencies!Z217*GH_TFC_Efficiencies!Z203</f>
        <v>0.11516098650015696</v>
      </c>
      <c r="AA56">
        <f>GH_TFC_Efficiencies!AA217*GH_TFC_Efficiencies!AA203</f>
        <v>0</v>
      </c>
      <c r="AB56">
        <f>GH_TFC_Efficiencies!AB217*GH_TFC_Efficiencies!AB203</f>
        <v>0</v>
      </c>
      <c r="AC56">
        <f>GH_TFC_Efficiencies!AC217*GH_TFC_Efficiencies!AC203</f>
        <v>0.11180318833501937</v>
      </c>
      <c r="AD56">
        <f>GH_TFC_Efficiencies!AD217*GH_TFC_Efficiencies!AD203</f>
        <v>0.11068392227997351</v>
      </c>
      <c r="AE56">
        <f>GH_TFC_Efficiencies!AE217*GH_TFC_Efficiencies!AE203</f>
        <v>3.8120720627371272</v>
      </c>
      <c r="AF56">
        <f>GH_TFC_Efficiencies!AF217*GH_TFC_Efficiencies!AF203</f>
        <v>5.0301134511120917</v>
      </c>
      <c r="AG56">
        <f>GH_TFC_Efficiencies!AG217*GH_TFC_Efficiencies!AG203</f>
        <v>8.2110950377012978E-2</v>
      </c>
      <c r="AH56">
        <f>GH_TFC_Efficiencies!AH217*GH_TFC_Efficiencies!AH203</f>
        <v>0</v>
      </c>
      <c r="AI56">
        <f>GH_TFC_Efficiencies!AI217*GH_TFC_Efficiencies!AI203</f>
        <v>8.569642919434492E-2</v>
      </c>
      <c r="AJ56">
        <f>GH_TFC_Efficiencies!AJ217*GH_TFC_Efficiencies!AJ203</f>
        <v>0</v>
      </c>
      <c r="AK56">
        <f>GH_TFC_Efficiencies!AK217*GH_TFC_Efficiencies!AK203</f>
        <v>0</v>
      </c>
      <c r="AL56">
        <f>GH_TFC_Efficiencies!AL217*GH_TFC_Efficiencies!AL203</f>
        <v>0</v>
      </c>
      <c r="AM56">
        <f>GH_TFC_Efficiencies!AM217*GH_TFC_Efficiencies!AM203</f>
        <v>0</v>
      </c>
      <c r="AN56">
        <f>GH_TFC_Efficiencies!AN217*GH_TFC_Efficiencies!AN203</f>
        <v>0</v>
      </c>
      <c r="AO56">
        <f>GH_TFC_Efficiencies!AO217*GH_TFC_Efficiencies!AO203</f>
        <v>0</v>
      </c>
      <c r="AP56">
        <f>GH_TFC_Efficiencies!AP217*GH_TFC_Efficiencies!AP203</f>
        <v>0</v>
      </c>
      <c r="AQ56">
        <f>GH_TFC_Efficiencies!AQ217*GH_TFC_Efficiencies!AQ203</f>
        <v>0</v>
      </c>
      <c r="AR56">
        <f>GH_TFC_Efficiencies!AR217*GH_TFC_Efficiencies!AR203</f>
        <v>0</v>
      </c>
      <c r="AS56">
        <f>GH_TFC_Efficiencies!AS217*GH_TFC_Efficiencies!AS203</f>
        <v>0</v>
      </c>
      <c r="AT56">
        <f>GH_TFC_Efficiencies!AT217*GH_TFC_Efficiencies!AT203</f>
        <v>0</v>
      </c>
      <c r="AU56">
        <f>GH_TFC_Efficiencies!AU217*GH_TFC_Efficiencies!AU203</f>
        <v>0</v>
      </c>
      <c r="AV56">
        <f>GH_TFC_Efficiencies!AV217*GH_TFC_Efficiencies!AV203</f>
        <v>0</v>
      </c>
      <c r="AW56">
        <f>GH_TFC_Efficiencies!AW217*GH_TFC_Efficiencies!AW203</f>
        <v>0</v>
      </c>
    </row>
    <row r="57" spans="1:49">
      <c r="A57" t="str">
        <f>GH_TFC_Efficiencies!A220</f>
        <v>GH</v>
      </c>
      <c r="B57" t="str">
        <f>GH_TFC_Efficiencies!B220</f>
        <v>Non-specified (other)</v>
      </c>
      <c r="C57" t="str">
        <f>GH_TFC_Efficiencies!C220</f>
        <v>Electricity</v>
      </c>
      <c r="D57" t="str">
        <f>GH_TFC_Efficiencies!D220</f>
        <v>Fans</v>
      </c>
      <c r="E57" t="str">
        <f>GH_TFC_Efficiencies!E220</f>
        <v>KE - Fans</v>
      </c>
      <c r="F57" t="s">
        <v>292</v>
      </c>
      <c r="G57">
        <f>GH_TFC_Efficiencies!G220*GH_TFC_Efficiencies!G203</f>
        <v>0</v>
      </c>
      <c r="H57">
        <f>GH_TFC_Efficiencies!H220*GH_TFC_Efficiencies!H203</f>
        <v>0</v>
      </c>
      <c r="I57">
        <f>GH_TFC_Efficiencies!I220*GH_TFC_Efficiencies!I203</f>
        <v>0</v>
      </c>
      <c r="J57">
        <f>GH_TFC_Efficiencies!J220*GH_TFC_Efficiencies!J203</f>
        <v>0.11998046534342624</v>
      </c>
      <c r="K57">
        <f>GH_TFC_Efficiencies!K220*GH_TFC_Efficiencies!K203</f>
        <v>0</v>
      </c>
      <c r="L57">
        <f>GH_TFC_Efficiencies!L220*GH_TFC_Efficiencies!L203</f>
        <v>0.11796211671957303</v>
      </c>
      <c r="M57">
        <f>GH_TFC_Efficiencies!M220*GH_TFC_Efficiencies!M203</f>
        <v>0.11695294240764646</v>
      </c>
      <c r="N57">
        <f>GH_TFC_Efficiencies!N220*GH_TFC_Efficiencies!N203</f>
        <v>0</v>
      </c>
      <c r="O57">
        <f>GH_TFC_Efficiencies!O220*GH_TFC_Efficiencies!O203</f>
        <v>0</v>
      </c>
      <c r="P57">
        <f>GH_TFC_Efficiencies!P220*GH_TFC_Efficiencies!P203</f>
        <v>0</v>
      </c>
      <c r="Q57">
        <f>GH_TFC_Efficiencies!Q220*GH_TFC_Efficiencies!Q203</f>
        <v>0.11291624515994002</v>
      </c>
      <c r="R57">
        <f>GH_TFC_Efficiencies!R220*GH_TFC_Efficiencies!R203</f>
        <v>0.89525656678410725</v>
      </c>
      <c r="S57">
        <f>GH_TFC_Efficiencies!S220*GH_TFC_Efficiencies!S203</f>
        <v>0.6653873792165208</v>
      </c>
      <c r="T57">
        <f>GH_TFC_Efficiencies!T220*GH_TFC_Efficiencies!T203</f>
        <v>0.32966616667248061</v>
      </c>
      <c r="U57">
        <f>GH_TFC_Efficiencies!U220*GH_TFC_Efficiencies!U203</f>
        <v>0.65327728747340164</v>
      </c>
      <c r="V57">
        <f>GH_TFC_Efficiencies!V220*GH_TFC_Efficiencies!V203</f>
        <v>0</v>
      </c>
      <c r="W57">
        <f>GH_TFC_Efficiencies!W220*GH_TFC_Efficiencies!W203</f>
        <v>0</v>
      </c>
      <c r="X57">
        <f>GH_TFC_Efficiencies!X220*GH_TFC_Efficiencies!X203</f>
        <v>0</v>
      </c>
      <c r="Y57">
        <f>GH_TFC_Efficiencies!Y220*GH_TFC_Efficiencies!Y203</f>
        <v>0.10484285066452717</v>
      </c>
      <c r="Z57">
        <f>GH_TFC_Efficiencies!Z220*GH_TFC_Efficiencies!Z203</f>
        <v>0.10383367635260057</v>
      </c>
      <c r="AA57">
        <f>GH_TFC_Efficiencies!AA220*GH_TFC_Efficiencies!AA203</f>
        <v>0</v>
      </c>
      <c r="AB57">
        <f>GH_TFC_Efficiencies!AB220*GH_TFC_Efficiencies!AB203</f>
        <v>0</v>
      </c>
      <c r="AC57">
        <f>GH_TFC_Efficiencies!AC220*GH_TFC_Efficiencies!AC203</f>
        <v>0.10080615341682074</v>
      </c>
      <c r="AD57">
        <f>GH_TFC_Efficiencies!AD220*GH_TFC_Efficiencies!AD203</f>
        <v>9.9796979104894143E-2</v>
      </c>
      <c r="AE57">
        <f>GH_TFC_Efficiencies!AE220*GH_TFC_Efficiencies!AE203</f>
        <v>3.4371141549269173</v>
      </c>
      <c r="AF57">
        <f>GH_TFC_Efficiencies!AF220*GH_TFC_Efficiencies!AF203</f>
        <v>4.535348193625655</v>
      </c>
      <c r="AG57">
        <f>GH_TFC_Efficiencies!AG220*GH_TFC_Efficiencies!AG203</f>
        <v>7.4034463454683841E-2</v>
      </c>
      <c r="AH57">
        <f>GH_TFC_Efficiencies!AH220*GH_TFC_Efficiencies!AH203</f>
        <v>0</v>
      </c>
      <c r="AI57">
        <f>GH_TFC_Efficiencies!AI220*GH_TFC_Efficiencies!AI203</f>
        <v>7.726727222440935E-2</v>
      </c>
      <c r="AJ57">
        <f>GH_TFC_Efficiencies!AJ220*GH_TFC_Efficiencies!AJ203</f>
        <v>0</v>
      </c>
      <c r="AK57">
        <f>GH_TFC_Efficiencies!AK220*GH_TFC_Efficiencies!AK203</f>
        <v>0</v>
      </c>
      <c r="AL57">
        <f>GH_TFC_Efficiencies!AL220*GH_TFC_Efficiencies!AL203</f>
        <v>0</v>
      </c>
      <c r="AM57">
        <f>GH_TFC_Efficiencies!AM220*GH_TFC_Efficiencies!AM203</f>
        <v>0</v>
      </c>
      <c r="AN57">
        <f>GH_TFC_Efficiencies!AN220*GH_TFC_Efficiencies!AN203</f>
        <v>0</v>
      </c>
      <c r="AO57">
        <f>GH_TFC_Efficiencies!AO220*GH_TFC_Efficiencies!AO203</f>
        <v>0</v>
      </c>
      <c r="AP57">
        <f>GH_TFC_Efficiencies!AP220*GH_TFC_Efficiencies!AP203</f>
        <v>0</v>
      </c>
      <c r="AQ57">
        <f>GH_TFC_Efficiencies!AQ220*GH_TFC_Efficiencies!AQ203</f>
        <v>0</v>
      </c>
      <c r="AR57">
        <f>GH_TFC_Efficiencies!AR220*GH_TFC_Efficiencies!AR203</f>
        <v>0</v>
      </c>
      <c r="AS57">
        <f>GH_TFC_Efficiencies!AS220*GH_TFC_Efficiencies!AS203</f>
        <v>0</v>
      </c>
      <c r="AT57">
        <f>GH_TFC_Efficiencies!AT220*GH_TFC_Efficiencies!AT203</f>
        <v>0</v>
      </c>
      <c r="AU57">
        <f>GH_TFC_Efficiencies!AU220*GH_TFC_Efficiencies!AU203</f>
        <v>0</v>
      </c>
      <c r="AV57">
        <f>GH_TFC_Efficiencies!AV220*GH_TFC_Efficiencies!AV203</f>
        <v>0</v>
      </c>
      <c r="AW57">
        <f>GH_TFC_Efficiencies!AW220*GH_TFC_Efficiencies!AW203</f>
        <v>0</v>
      </c>
    </row>
    <row r="58" spans="1:49">
      <c r="A58" t="str">
        <f>GH_TFC_Efficiencies!A223</f>
        <v>GH</v>
      </c>
      <c r="B58" t="str">
        <f>GH_TFC_Efficiencies!B223</f>
        <v>Non-specified (other)</v>
      </c>
      <c r="C58" t="str">
        <f>GH_TFC_Efficiencies!C223</f>
        <v>Electricity</v>
      </c>
      <c r="D58" t="str">
        <f>GH_TFC_Efficiencies!D223</f>
        <v>Irons</v>
      </c>
      <c r="E58" t="str">
        <f>GH_TFC_Efficiencies!E223</f>
        <v>MTH.200.C - Irons</v>
      </c>
      <c r="F58" t="s">
        <v>292</v>
      </c>
      <c r="G58">
        <f>GH_TFC_Efficiencies!G223*GH_TFC_Efficiencies!G203</f>
        <v>0</v>
      </c>
      <c r="H58">
        <f>GH_TFC_Efficiencies!H223*GH_TFC_Efficiencies!H203</f>
        <v>0</v>
      </c>
      <c r="I58">
        <f>GH_TFC_Efficiencies!I223*GH_TFC_Efficiencies!I203</f>
        <v>0</v>
      </c>
      <c r="J58">
        <f>GH_TFC_Efficiencies!J223*GH_TFC_Efficiencies!J203</f>
        <v>5.3445843652980801E-2</v>
      </c>
      <c r="K58">
        <f>GH_TFC_Efficiencies!K223*GH_TFC_Efficiencies!K203</f>
        <v>0</v>
      </c>
      <c r="L58">
        <f>GH_TFC_Efficiencies!L223*GH_TFC_Efficiencies!L203</f>
        <v>5.254676108417345E-2</v>
      </c>
      <c r="M58">
        <f>GH_TFC_Efficiencies!M223*GH_TFC_Efficiencies!M203</f>
        <v>5.2097219799769785E-2</v>
      </c>
      <c r="N58">
        <f>GH_TFC_Efficiencies!N223*GH_TFC_Efficiencies!N203</f>
        <v>0</v>
      </c>
      <c r="O58">
        <f>GH_TFC_Efficiencies!O223*GH_TFC_Efficiencies!O203</f>
        <v>0</v>
      </c>
      <c r="P58">
        <f>GH_TFC_Efficiencies!P223*GH_TFC_Efficiencies!P203</f>
        <v>0</v>
      </c>
      <c r="Q58">
        <f>GH_TFC_Efficiencies!Q223*GH_TFC_Efficiencies!Q203</f>
        <v>5.0299054662155104E-2</v>
      </c>
      <c r="R58">
        <f>GH_TFC_Efficiencies!R223*GH_TFC_Efficiencies!R203</f>
        <v>0.39879610702201151</v>
      </c>
      <c r="S58">
        <f>GH_TFC_Efficiencies!S223*GH_TFC_Efficiencies!S203</f>
        <v>0.29639983256008656</v>
      </c>
      <c r="T58">
        <f>GH_TFC_Efficiencies!T223*GH_TFC_Efficiencies!T203</f>
        <v>0.14685129242683229</v>
      </c>
      <c r="U58">
        <f>GH_TFC_Efficiencies!U223*GH_TFC_Efficiencies!U203</f>
        <v>0.29100533714724258</v>
      </c>
      <c r="V58">
        <f>GH_TFC_Efficiencies!V223*GH_TFC_Efficiencies!V203</f>
        <v>0</v>
      </c>
      <c r="W58">
        <f>GH_TFC_Efficiencies!W223*GH_TFC_Efficiencies!W203</f>
        <v>0</v>
      </c>
      <c r="X58">
        <f>GH_TFC_Efficiencies!X223*GH_TFC_Efficiencies!X203</f>
        <v>0</v>
      </c>
      <c r="Y58">
        <f>GH_TFC_Efficiencies!Y223*GH_TFC_Efficiencies!Y203</f>
        <v>4.6702724386925742E-2</v>
      </c>
      <c r="Z58">
        <f>GH_TFC_Efficiencies!Z223*GH_TFC_Efficiencies!Z203</f>
        <v>4.6253183102522077E-2</v>
      </c>
      <c r="AA58">
        <f>GH_TFC_Efficiencies!AA223*GH_TFC_Efficiencies!AA203</f>
        <v>0</v>
      </c>
      <c r="AB58">
        <f>GH_TFC_Efficiencies!AB223*GH_TFC_Efficiencies!AB203</f>
        <v>0</v>
      </c>
      <c r="AC58">
        <f>GH_TFC_Efficiencies!AC223*GH_TFC_Efficiencies!AC203</f>
        <v>4.4904559249311068E-2</v>
      </c>
      <c r="AD58">
        <f>GH_TFC_Efficiencies!AD223*GH_TFC_Efficiencies!AD203</f>
        <v>4.445501796490739E-2</v>
      </c>
      <c r="AE58">
        <f>GH_TFC_Efficiencies!AE223*GH_TFC_Efficiencies!AE203</f>
        <v>1.5310781235583546</v>
      </c>
      <c r="AF58">
        <f>GH_TFC_Efficiencies!AF223*GH_TFC_Efficiencies!AF203</f>
        <v>2.0202914680696109</v>
      </c>
      <c r="AG58">
        <f>GH_TFC_Efficiencies!AG223*GH_TFC_Efficiencies!AG203</f>
        <v>3.2978988266177352E-2</v>
      </c>
      <c r="AH58">
        <f>GH_TFC_Efficiencies!AH223*GH_TFC_Efficiencies!AH203</f>
        <v>0</v>
      </c>
      <c r="AI58">
        <f>GH_TFC_Efficiencies!AI223*GH_TFC_Efficiencies!AI203</f>
        <v>3.4419057627236897E-2</v>
      </c>
      <c r="AJ58">
        <f>GH_TFC_Efficiencies!AJ223*GH_TFC_Efficiencies!AJ203</f>
        <v>0</v>
      </c>
      <c r="AK58">
        <f>GH_TFC_Efficiencies!AK223*GH_TFC_Efficiencies!AK203</f>
        <v>0</v>
      </c>
      <c r="AL58">
        <f>GH_TFC_Efficiencies!AL223*GH_TFC_Efficiencies!AL203</f>
        <v>0</v>
      </c>
      <c r="AM58">
        <f>GH_TFC_Efficiencies!AM223*GH_TFC_Efficiencies!AM203</f>
        <v>0</v>
      </c>
      <c r="AN58">
        <f>GH_TFC_Efficiencies!AN223*GH_TFC_Efficiencies!AN203</f>
        <v>0</v>
      </c>
      <c r="AO58">
        <f>GH_TFC_Efficiencies!AO223*GH_TFC_Efficiencies!AO203</f>
        <v>0</v>
      </c>
      <c r="AP58">
        <f>GH_TFC_Efficiencies!AP223*GH_TFC_Efficiencies!AP203</f>
        <v>0</v>
      </c>
      <c r="AQ58">
        <f>GH_TFC_Efficiencies!AQ223*GH_TFC_Efficiencies!AQ203</f>
        <v>0</v>
      </c>
      <c r="AR58">
        <f>GH_TFC_Efficiencies!AR223*GH_TFC_Efficiencies!AR203</f>
        <v>0</v>
      </c>
      <c r="AS58">
        <f>GH_TFC_Efficiencies!AS223*GH_TFC_Efficiencies!AS203</f>
        <v>0</v>
      </c>
      <c r="AT58">
        <f>GH_TFC_Efficiencies!AT223*GH_TFC_Efficiencies!AT203</f>
        <v>0</v>
      </c>
      <c r="AU58">
        <f>GH_TFC_Efficiencies!AU223*GH_TFC_Efficiencies!AU203</f>
        <v>0</v>
      </c>
      <c r="AV58">
        <f>GH_TFC_Efficiencies!AV223*GH_TFC_Efficiencies!AV203</f>
        <v>0</v>
      </c>
      <c r="AW58">
        <f>GH_TFC_Efficiencies!AW223*GH_TFC_Efficiencies!AW203</f>
        <v>0</v>
      </c>
    </row>
    <row r="59" spans="1:49">
      <c r="A59" t="str">
        <f>GH_TFC_Efficiencies!A226</f>
        <v>GH</v>
      </c>
      <c r="B59" t="str">
        <f>GH_TFC_Efficiencies!B226</f>
        <v>Non-specified (other)</v>
      </c>
      <c r="C59" t="str">
        <f>GH_TFC_Efficiencies!C226</f>
        <v>Electricity</v>
      </c>
      <c r="D59" t="str">
        <f>GH_TFC_Efficiencies!D226</f>
        <v>Other appliances</v>
      </c>
      <c r="E59" t="str">
        <f>GH_TFC_Efficiencies!E226</f>
        <v>MD - Other appliances</v>
      </c>
      <c r="F59" t="s">
        <v>292</v>
      </c>
      <c r="G59">
        <f>GH_TFC_Efficiencies!G226*GH_TFC_Efficiencies!G203</f>
        <v>0</v>
      </c>
      <c r="H59">
        <f>GH_TFC_Efficiencies!H226*GH_TFC_Efficiencies!H203</f>
        <v>0</v>
      </c>
      <c r="I59">
        <f>GH_TFC_Efficiencies!I226*GH_TFC_Efficiencies!I203</f>
        <v>0</v>
      </c>
      <c r="J59">
        <f>GH_TFC_Efficiencies!J226*GH_TFC_Efficiencies!J203</f>
        <v>5.0173649143614614E-2</v>
      </c>
      <c r="K59">
        <f>GH_TFC_Efficiencies!K226*GH_TFC_Efficiencies!K203</f>
        <v>0</v>
      </c>
      <c r="L59">
        <f>GH_TFC_Efficiencies!L226*GH_TFC_Efficiencies!L203</f>
        <v>4.9329612446366917E-2</v>
      </c>
      <c r="M59">
        <f>GH_TFC_Efficiencies!M226*GH_TFC_Efficiencies!M203</f>
        <v>4.8907594097743055E-2</v>
      </c>
      <c r="N59">
        <f>GH_TFC_Efficiencies!N226*GH_TFC_Efficiencies!N203</f>
        <v>0</v>
      </c>
      <c r="O59">
        <f>GH_TFC_Efficiencies!O226*GH_TFC_Efficiencies!O203</f>
        <v>0</v>
      </c>
      <c r="P59">
        <f>GH_TFC_Efficiencies!P226*GH_TFC_Efficiencies!P203</f>
        <v>0</v>
      </c>
      <c r="Q59">
        <f>GH_TFC_Efficiencies!Q226*GH_TFC_Efficiencies!Q203</f>
        <v>4.7219520703247642E-2</v>
      </c>
      <c r="R59">
        <f>GH_TFC_Efficiencies!R226*GH_TFC_Efficiencies!R203</f>
        <v>0.37438001883699035</v>
      </c>
      <c r="S59">
        <f>GH_TFC_Efficiencies!S226*GH_TFC_Efficiencies!S203</f>
        <v>0.27825290403599956</v>
      </c>
      <c r="T59">
        <f>GH_TFC_Efficiencies!T226*GH_TFC_Efficiencies!T203</f>
        <v>0.13786039697212826</v>
      </c>
      <c r="U59">
        <f>GH_TFC_Efficiencies!U226*GH_TFC_Efficiencies!U203</f>
        <v>0.27318868385251344</v>
      </c>
      <c r="V59">
        <f>GH_TFC_Efficiencies!V226*GH_TFC_Efficiencies!V203</f>
        <v>0</v>
      </c>
      <c r="W59">
        <f>GH_TFC_Efficiencies!W226*GH_TFC_Efficiencies!W203</f>
        <v>0</v>
      </c>
      <c r="X59">
        <f>GH_TFC_Efficiencies!X226*GH_TFC_Efficiencies!X203</f>
        <v>0</v>
      </c>
      <c r="Y59">
        <f>GH_TFC_Efficiencies!Y226*GH_TFC_Efficiencies!Y203</f>
        <v>4.3843373914256814E-2</v>
      </c>
      <c r="Z59">
        <f>GH_TFC_Efficiencies!Z226*GH_TFC_Efficiencies!Z203</f>
        <v>4.3421355565632959E-2</v>
      </c>
      <c r="AA59">
        <f>GH_TFC_Efficiencies!AA226*GH_TFC_Efficiencies!AA203</f>
        <v>0</v>
      </c>
      <c r="AB59">
        <f>GH_TFC_Efficiencies!AB226*GH_TFC_Efficiencies!AB203</f>
        <v>0</v>
      </c>
      <c r="AC59">
        <f>GH_TFC_Efficiencies!AC226*GH_TFC_Efficiencies!AC203</f>
        <v>4.21553005197614E-2</v>
      </c>
      <c r="AD59">
        <f>GH_TFC_Efficiencies!AD226*GH_TFC_Efficiencies!AD203</f>
        <v>4.1733282171137552E-2</v>
      </c>
      <c r="AE59">
        <f>GH_TFC_Efficiencies!AE226*GH_TFC_Efficiencies!AE203</f>
        <v>1.4373386466058018</v>
      </c>
      <c r="AF59">
        <f>GH_TFC_Efficiencies!AF226*GH_TFC_Efficiencies!AF203</f>
        <v>1.8966001536980013</v>
      </c>
      <c r="AG59">
        <f>GH_TFC_Efficiencies!AG226*GH_TFC_Efficiencies!AG203</f>
        <v>3.0959866535595057E-2</v>
      </c>
      <c r="AH59">
        <f>GH_TFC_Efficiencies!AH226*GH_TFC_Efficiencies!AH203</f>
        <v>0</v>
      </c>
      <c r="AI59">
        <f>GH_TFC_Efficiencies!AI226*GH_TFC_Efficiencies!AI203</f>
        <v>3.2311768384753005E-2</v>
      </c>
      <c r="AJ59">
        <f>GH_TFC_Efficiencies!AJ226*GH_TFC_Efficiencies!AJ203</f>
        <v>0</v>
      </c>
      <c r="AK59">
        <f>GH_TFC_Efficiencies!AK226*GH_TFC_Efficiencies!AK203</f>
        <v>0</v>
      </c>
      <c r="AL59">
        <f>GH_TFC_Efficiencies!AL226*GH_TFC_Efficiencies!AL203</f>
        <v>0</v>
      </c>
      <c r="AM59">
        <f>GH_TFC_Efficiencies!AM226*GH_TFC_Efficiencies!AM203</f>
        <v>0</v>
      </c>
      <c r="AN59">
        <f>GH_TFC_Efficiencies!AN226*GH_TFC_Efficiencies!AN203</f>
        <v>0</v>
      </c>
      <c r="AO59">
        <f>GH_TFC_Efficiencies!AO226*GH_TFC_Efficiencies!AO203</f>
        <v>0</v>
      </c>
      <c r="AP59">
        <f>GH_TFC_Efficiencies!AP226*GH_TFC_Efficiencies!AP203</f>
        <v>0</v>
      </c>
      <c r="AQ59">
        <f>GH_TFC_Efficiencies!AQ226*GH_TFC_Efficiencies!AQ203</f>
        <v>0</v>
      </c>
      <c r="AR59">
        <f>GH_TFC_Efficiencies!AR226*GH_TFC_Efficiencies!AR203</f>
        <v>0</v>
      </c>
      <c r="AS59">
        <f>GH_TFC_Efficiencies!AS226*GH_TFC_Efficiencies!AS203</f>
        <v>0</v>
      </c>
      <c r="AT59">
        <f>GH_TFC_Efficiencies!AT226*GH_TFC_Efficiencies!AT203</f>
        <v>0</v>
      </c>
      <c r="AU59">
        <f>GH_TFC_Efficiencies!AU226*GH_TFC_Efficiencies!AU203</f>
        <v>0</v>
      </c>
      <c r="AV59">
        <f>GH_TFC_Efficiencies!AV226*GH_TFC_Efficiencies!AV203</f>
        <v>0</v>
      </c>
      <c r="AW59">
        <f>GH_TFC_Efficiencies!AW226*GH_TFC_Efficiencies!AW203</f>
        <v>0</v>
      </c>
    </row>
    <row r="60" spans="1:49">
      <c r="A60" t="str">
        <f>GH_TFC_Efficiencies!A231</f>
        <v>GH</v>
      </c>
      <c r="B60" t="str">
        <f>GH_TFC_Efficiencies!B231</f>
        <v>Manual laborers (FD)</v>
      </c>
      <c r="C60" t="str">
        <f>GH_TFC_Efficiencies!C231</f>
        <v>Food</v>
      </c>
      <c r="D60" t="str">
        <f>GH_TFC_Efficiencies!D231</f>
        <v>Manual laborers</v>
      </c>
      <c r="E60" t="str">
        <f>GH_TFC_Efficiencies!E231</f>
        <v>MD - Manual laborers</v>
      </c>
      <c r="F60" t="s">
        <v>292</v>
      </c>
      <c r="G60">
        <f>GH_TFC_Efficiencies!G231*GH_TFC_Efficiencies!G229</f>
        <v>178.4460445</v>
      </c>
      <c r="H60">
        <f>GH_TFC_Efficiencies!H231*GH_TFC_Efficiencies!H229</f>
        <v>182.36618300000001</v>
      </c>
      <c r="I60">
        <f>GH_TFC_Efficiencies!I231*GH_TFC_Efficiencies!I229</f>
        <v>186.37267629999999</v>
      </c>
      <c r="J60">
        <f>GH_TFC_Efficiencies!J231*GH_TFC_Efficiencies!J229</f>
        <v>190.46743219999999</v>
      </c>
      <c r="K60">
        <f>GH_TFC_Efficiencies!K231*GH_TFC_Efficiencies!K229</f>
        <v>194.65240120000001</v>
      </c>
      <c r="L60">
        <f>GH_TFC_Efficiencies!L231*GH_TFC_Efficiencies!L229</f>
        <v>198.92957659999999</v>
      </c>
      <c r="M60">
        <f>GH_TFC_Efficiencies!M231*GH_TFC_Efficiencies!M229</f>
        <v>203.3009964</v>
      </c>
      <c r="N60">
        <f>GH_TFC_Efficiencies!N231*GH_TFC_Efficiencies!N229</f>
        <v>207.76874330000001</v>
      </c>
      <c r="O60">
        <f>GH_TFC_Efficiencies!O231*GH_TFC_Efficiencies!O229</f>
        <v>212.33494640000001</v>
      </c>
      <c r="P60">
        <f>GH_TFC_Efficiencies!P231*GH_TFC_Efficiencies!P229</f>
        <v>217.00178220000001</v>
      </c>
      <c r="Q60">
        <f>GH_TFC_Efficiencies!Q231*GH_TFC_Efficiencies!Q229</f>
        <v>221.77147500000001</v>
      </c>
      <c r="R60">
        <f>GH_TFC_Efficiencies!R231*GH_TFC_Efficiencies!R229</f>
        <v>226.64629890000001</v>
      </c>
      <c r="S60">
        <f>GH_TFC_Efficiencies!S231*GH_TFC_Efficiencies!S229</f>
        <v>231.62857819999999</v>
      </c>
      <c r="T60">
        <f>GH_TFC_Efficiencies!T231*GH_TFC_Efficiencies!T229</f>
        <v>236.7206888</v>
      </c>
      <c r="U60">
        <f>GH_TFC_Efficiencies!U231*GH_TFC_Efficiencies!U229</f>
        <v>241.92505940000001</v>
      </c>
      <c r="V60">
        <f>GH_TFC_Efficiencies!V231*GH_TFC_Efficiencies!V229</f>
        <v>247.2441724</v>
      </c>
      <c r="W60">
        <f>GH_TFC_Efficiencies!W231*GH_TFC_Efficiencies!W229</f>
        <v>252.68056559999999</v>
      </c>
      <c r="X60">
        <f>GH_TFC_Efficiencies!X231*GH_TFC_Efficiencies!X229</f>
        <v>258.23683269999998</v>
      </c>
      <c r="Y60">
        <f>GH_TFC_Efficiencies!Y231*GH_TFC_Efficiencies!Y229</f>
        <v>263.91562529999999</v>
      </c>
      <c r="Z60">
        <f>GH_TFC_Efficiencies!Z231*GH_TFC_Efficiencies!Z229</f>
        <v>269.71965369999998</v>
      </c>
      <c r="AA60">
        <f>GH_TFC_Efficiencies!AA231*GH_TFC_Efficiencies!AA229</f>
        <v>275.65168840000001</v>
      </c>
      <c r="AB60">
        <f>GH_TFC_Efficiencies!AB231*GH_TFC_Efficiencies!AB229</f>
        <v>281.71456130000001</v>
      </c>
      <c r="AC60">
        <f>GH_TFC_Efficiencies!AC231*GH_TFC_Efficiencies!AC229</f>
        <v>287.91116740000001</v>
      </c>
      <c r="AD60">
        <f>GH_TFC_Efficiencies!AD231*GH_TFC_Efficiencies!AD229</f>
        <v>294.2444658</v>
      </c>
      <c r="AE60">
        <f>GH_TFC_Efficiencies!AE231*GH_TFC_Efficiencies!AE229</f>
        <v>300.71748129999997</v>
      </c>
      <c r="AF60">
        <f>GH_TFC_Efficiencies!AF231*GH_TFC_Efficiencies!AF229</f>
        <v>307.33330590000003</v>
      </c>
      <c r="AG60">
        <f>GH_TFC_Efficiencies!AG231*GH_TFC_Efficiencies!AG229</f>
        <v>314.09510019999999</v>
      </c>
      <c r="AH60">
        <f>GH_TFC_Efficiencies!AH231*GH_TFC_Efficiencies!AH229</f>
        <v>321.0060952</v>
      </c>
      <c r="AI60">
        <f>GH_TFC_Efficiencies!AI231*GH_TFC_Efficiencies!AI229</f>
        <v>328.0695935</v>
      </c>
      <c r="AJ60">
        <f>GH_TFC_Efficiencies!AJ231*GH_TFC_Efficiencies!AJ229</f>
        <v>335.28897110000003</v>
      </c>
      <c r="AK60">
        <f>GH_TFC_Efficiencies!AK231*GH_TFC_Efficiencies!AK229</f>
        <v>342.6676789</v>
      </c>
      <c r="AL60">
        <f>GH_TFC_Efficiencies!AL231*GH_TFC_Efficiencies!AL229</f>
        <v>350.20924459999998</v>
      </c>
      <c r="AM60">
        <f>GH_TFC_Efficiencies!AM231*GH_TFC_Efficiencies!AM229</f>
        <v>357.91727429999997</v>
      </c>
      <c r="AN60">
        <f>GH_TFC_Efficiencies!AN231*GH_TFC_Efficiencies!AN229</f>
        <v>365.79545400000001</v>
      </c>
      <c r="AO60">
        <f>GH_TFC_Efficiencies!AO231*GH_TFC_Efficiencies!AO229</f>
        <v>373.84755200000001</v>
      </c>
      <c r="AP60">
        <f>GH_TFC_Efficiencies!AP231*GH_TFC_Efficiencies!AP229</f>
        <v>382.07742009999998</v>
      </c>
      <c r="AQ60">
        <f>GH_TFC_Efficiencies!AQ231*GH_TFC_Efficiencies!AQ229</f>
        <v>390.48899549999999</v>
      </c>
      <c r="AR60">
        <f>GH_TFC_Efficiencies!AR231*GH_TFC_Efficiencies!AR229</f>
        <v>399.08630349999999</v>
      </c>
      <c r="AS60">
        <f>GH_TFC_Efficiencies!AS231*GH_TFC_Efficiencies!AS229</f>
        <v>407.87345820000002</v>
      </c>
      <c r="AT60">
        <f>GH_TFC_Efficiencies!AT231*GH_TFC_Efficiencies!AT229</f>
        <v>416.85466580000002</v>
      </c>
      <c r="AU60">
        <f>GH_TFC_Efficiencies!AU231*GH_TFC_Efficiencies!AU229</f>
        <v>426.03422560000001</v>
      </c>
      <c r="AV60">
        <f>GH_TFC_Efficiencies!AV231*GH_TFC_Efficiencies!AV229</f>
        <v>435.41653259999998</v>
      </c>
      <c r="AW60">
        <f>GH_TFC_Efficiencies!AW231*GH_TFC_Efficiencies!AW229</f>
        <v>445.00607960000002</v>
      </c>
    </row>
    <row r="61" spans="1:49">
      <c r="A61" t="str">
        <f>GH_TFC_Efficiencies!A236</f>
        <v>GH</v>
      </c>
      <c r="B61" t="str">
        <f>GH_TFC_Efficiencies!B236</f>
        <v>Draught animals (FD)</v>
      </c>
      <c r="C61" t="str">
        <f>GH_TFC_Efficiencies!C236</f>
        <v>Feed</v>
      </c>
      <c r="D61" t="str">
        <f>GH_TFC_Efficiencies!D236</f>
        <v>Draught animals</v>
      </c>
      <c r="E61" t="str">
        <f>GH_TFC_Efficiencies!E236</f>
        <v>MD - Draught animals</v>
      </c>
      <c r="F61" t="s">
        <v>292</v>
      </c>
      <c r="G61">
        <f>GH_TFC_Efficiencies!G236*GH_TFC_Efficiencies!G234</f>
        <v>189.58607720000001</v>
      </c>
      <c r="H61">
        <f>GH_TFC_Efficiencies!H236*GH_TFC_Efficiencies!H234</f>
        <v>195.92052380000001</v>
      </c>
      <c r="I61">
        <f>GH_TFC_Efficiencies!I236*GH_TFC_Efficiencies!I234</f>
        <v>201.4807266</v>
      </c>
      <c r="J61">
        <f>GH_TFC_Efficiencies!J236*GH_TFC_Efficiencies!J234</f>
        <v>220.46210859999999</v>
      </c>
      <c r="K61">
        <f>GH_TFC_Efficiencies!K236*GH_TFC_Efficiencies!K234</f>
        <v>189.20993429999999</v>
      </c>
      <c r="L61">
        <f>GH_TFC_Efficiencies!L236*GH_TFC_Efficiencies!L234</f>
        <v>175.9804862</v>
      </c>
      <c r="M61">
        <f>GH_TFC_Efficiencies!M236*GH_TFC_Efficiencies!M234</f>
        <v>163.13450040000001</v>
      </c>
      <c r="N61">
        <f>GH_TFC_Efficiencies!N236*GH_TFC_Efficiencies!N234</f>
        <v>159.87507120000001</v>
      </c>
      <c r="O61">
        <f>GH_TFC_Efficiencies!O236*GH_TFC_Efficiencies!O234</f>
        <v>166.5856608</v>
      </c>
      <c r="P61">
        <f>GH_TFC_Efficiencies!P236*GH_TFC_Efficiencies!P234</f>
        <v>171.1872079</v>
      </c>
      <c r="Q61">
        <f>GH_TFC_Efficiencies!Q236*GH_TFC_Efficiencies!Q234</f>
        <v>175.47968499999999</v>
      </c>
      <c r="R61">
        <f>GH_TFC_Efficiencies!R236*GH_TFC_Efficiencies!R234</f>
        <v>190.849682</v>
      </c>
      <c r="S61">
        <f>GH_TFC_Efficiencies!S236*GH_TFC_Efficiencies!S234</f>
        <v>202.90575509999999</v>
      </c>
      <c r="T61">
        <f>GH_TFC_Efficiencies!T236*GH_TFC_Efficiencies!T234</f>
        <v>217.0928285</v>
      </c>
      <c r="U61">
        <f>GH_TFC_Efficiencies!U236*GH_TFC_Efficiencies!U234</f>
        <v>226.74016879999999</v>
      </c>
      <c r="V61">
        <f>GH_TFC_Efficiencies!V236*GH_TFC_Efficiencies!V234</f>
        <v>226.63529930000001</v>
      </c>
      <c r="W61">
        <f>GH_TFC_Efficiencies!W236*GH_TFC_Efficiencies!W234</f>
        <v>233.5222751</v>
      </c>
      <c r="X61">
        <f>GH_TFC_Efficiencies!X236*GH_TFC_Efficiencies!X234</f>
        <v>226.41928179999999</v>
      </c>
      <c r="Y61">
        <f>GH_TFC_Efficiencies!Y236*GH_TFC_Efficiencies!Y234</f>
        <v>225.1217599</v>
      </c>
      <c r="Z61">
        <f>GH_TFC_Efficiencies!Z236*GH_TFC_Efficiencies!Z234</f>
        <v>226.392653</v>
      </c>
      <c r="AA61">
        <f>GH_TFC_Efficiencies!AA236*GH_TFC_Efficiencies!AA234</f>
        <v>236.86777290000001</v>
      </c>
      <c r="AB61">
        <f>GH_TFC_Efficiencies!AB236*GH_TFC_Efficiencies!AB234</f>
        <v>230.91833790000001</v>
      </c>
      <c r="AC61">
        <f>GH_TFC_Efficiencies!AC236*GH_TFC_Efficiencies!AC234</f>
        <v>231.9578353</v>
      </c>
      <c r="AD61">
        <f>GH_TFC_Efficiencies!AD236*GH_TFC_Efficiencies!AD234</f>
        <v>235.47204049999999</v>
      </c>
      <c r="AE61">
        <f>GH_TFC_Efficiencies!AE236*GH_TFC_Efficiencies!AE234</f>
        <v>241.62491840000001</v>
      </c>
      <c r="AF61">
        <f>GH_TFC_Efficiencies!AF236*GH_TFC_Efficiencies!AF234</f>
        <v>248.66271850000001</v>
      </c>
      <c r="AG61">
        <f>GH_TFC_Efficiencies!AG236*GH_TFC_Efficiencies!AG234</f>
        <v>251.2334587</v>
      </c>
      <c r="AH61">
        <f>GH_TFC_Efficiencies!AH236*GH_TFC_Efficiencies!AH234</f>
        <v>254.00234130000001</v>
      </c>
      <c r="AI61">
        <f>GH_TFC_Efficiencies!AI236*GH_TFC_Efficiencies!AI234</f>
        <v>257.13404919999999</v>
      </c>
      <c r="AJ61">
        <f>GH_TFC_Efficiencies!AJ236*GH_TFC_Efficiencies!AJ234</f>
        <v>259.51990319999999</v>
      </c>
      <c r="AK61">
        <f>GH_TFC_Efficiencies!AK236*GH_TFC_Efficiencies!AK234</f>
        <v>261.65933749999999</v>
      </c>
      <c r="AL61">
        <f>GH_TFC_Efficiencies!AL236*GH_TFC_Efficiencies!AL234</f>
        <v>264.30229939999998</v>
      </c>
      <c r="AM61">
        <f>GH_TFC_Efficiencies!AM236*GH_TFC_Efficiencies!AM234</f>
        <v>267.40498239999999</v>
      </c>
      <c r="AN61">
        <f>GH_TFC_Efficiencies!AN236*GH_TFC_Efficiencies!AN234</f>
        <v>270.39745190000002</v>
      </c>
      <c r="AO61">
        <f>GH_TFC_Efficiencies!AO236*GH_TFC_Efficiencies!AO234</f>
        <v>273.08168769999997</v>
      </c>
      <c r="AP61">
        <f>GH_TFC_Efficiencies!AP236*GH_TFC_Efficiencies!AP234</f>
        <v>270.57220569999998</v>
      </c>
      <c r="AQ61">
        <f>GH_TFC_Efficiencies!AQ236*GH_TFC_Efficiencies!AQ234</f>
        <v>273.3455998</v>
      </c>
      <c r="AR61">
        <f>GH_TFC_Efficiencies!AR236*GH_TFC_Efficiencies!AR234</f>
        <v>276.73759940000002</v>
      </c>
      <c r="AS61">
        <f>GH_TFC_Efficiencies!AS236*GH_TFC_Efficiencies!AS234</f>
        <v>285.60366499999998</v>
      </c>
      <c r="AT61">
        <f>GH_TFC_Efficiencies!AT236*GH_TFC_Efficiencies!AT234</f>
        <v>288.71779670000001</v>
      </c>
      <c r="AU61">
        <f>GH_TFC_Efficiencies!AU236*GH_TFC_Efficiencies!AU234</f>
        <v>297.1997819</v>
      </c>
      <c r="AV61">
        <f>GH_TFC_Efficiencies!AV236*GH_TFC_Efficiencies!AV234</f>
        <v>305.86917119999998</v>
      </c>
      <c r="AW61">
        <f>GH_TFC_Efficiencies!AW236*GH_TFC_Efficiencies!AW234</f>
        <v>315.00416239999998</v>
      </c>
    </row>
    <row r="62" spans="1:49">
      <c r="E62" s="1"/>
    </row>
    <row r="63" spans="1:49">
      <c r="A63" t="s">
        <v>4</v>
      </c>
      <c r="E63" s="1"/>
      <c r="F63" t="s">
        <v>292</v>
      </c>
      <c r="G63">
        <f t="shared" ref="G63:AW63" si="0">SUM(G5:G61)</f>
        <v>2933.0321217000001</v>
      </c>
      <c r="H63">
        <f t="shared" si="0"/>
        <v>3099.2867068</v>
      </c>
      <c r="I63">
        <f t="shared" si="0"/>
        <v>3282.8534028999998</v>
      </c>
      <c r="J63">
        <f t="shared" si="0"/>
        <v>3361.9295408000003</v>
      </c>
      <c r="K63">
        <f t="shared" si="0"/>
        <v>3422.8623355</v>
      </c>
      <c r="L63">
        <f t="shared" si="0"/>
        <v>3508.9100627999997</v>
      </c>
      <c r="M63">
        <f t="shared" si="0"/>
        <v>3625.4354967999998</v>
      </c>
      <c r="N63">
        <f t="shared" si="0"/>
        <v>3637.6438145000002</v>
      </c>
      <c r="O63">
        <f t="shared" si="0"/>
        <v>3666.9206071999997</v>
      </c>
      <c r="P63">
        <f t="shared" si="0"/>
        <v>3763.1889901</v>
      </c>
      <c r="Q63">
        <f t="shared" si="0"/>
        <v>4000.2511599999993</v>
      </c>
      <c r="R63">
        <f t="shared" si="0"/>
        <v>3925.4959809000006</v>
      </c>
      <c r="S63">
        <f t="shared" si="0"/>
        <v>3562.5343333000001</v>
      </c>
      <c r="T63">
        <f t="shared" si="0"/>
        <v>3637.8135172999996</v>
      </c>
      <c r="U63">
        <f t="shared" si="0"/>
        <v>3906.6652282000005</v>
      </c>
      <c r="V63">
        <f t="shared" si="0"/>
        <v>4153.8794717000001</v>
      </c>
      <c r="W63">
        <f t="shared" si="0"/>
        <v>4336.2028406999998</v>
      </c>
      <c r="X63">
        <f t="shared" si="0"/>
        <v>4472.6561145000005</v>
      </c>
      <c r="Y63">
        <f t="shared" si="0"/>
        <v>4670.0373852000002</v>
      </c>
      <c r="Z63">
        <f t="shared" si="0"/>
        <v>4740.112306699999</v>
      </c>
      <c r="AA63">
        <f t="shared" si="0"/>
        <v>4806.5194613000003</v>
      </c>
      <c r="AB63">
        <f t="shared" si="0"/>
        <v>5075.6328991999999</v>
      </c>
      <c r="AC63">
        <f t="shared" si="0"/>
        <v>5222.8690027000002</v>
      </c>
      <c r="AD63">
        <f t="shared" si="0"/>
        <v>5386.7165063000002</v>
      </c>
      <c r="AE63">
        <f t="shared" si="0"/>
        <v>5681.3423997000009</v>
      </c>
      <c r="AF63">
        <f t="shared" si="0"/>
        <v>5939.9960244000004</v>
      </c>
      <c r="AG63">
        <f t="shared" si="0"/>
        <v>6058.3285588999997</v>
      </c>
      <c r="AH63">
        <f t="shared" si="0"/>
        <v>6220.0084365000002</v>
      </c>
      <c r="AI63">
        <f t="shared" si="0"/>
        <v>6599.2036427000003</v>
      </c>
      <c r="AJ63">
        <f t="shared" si="0"/>
        <v>5919.8088742999998</v>
      </c>
      <c r="AK63">
        <f t="shared" si="0"/>
        <v>5792.3270164000005</v>
      </c>
      <c r="AL63">
        <f t="shared" si="0"/>
        <v>5659.511544</v>
      </c>
      <c r="AM63">
        <f t="shared" si="0"/>
        <v>5347.3222567000003</v>
      </c>
      <c r="AN63">
        <f t="shared" si="0"/>
        <v>5414.1929059000004</v>
      </c>
      <c r="AO63">
        <f t="shared" si="0"/>
        <v>5333.9292396999999</v>
      </c>
      <c r="AP63">
        <f t="shared" si="0"/>
        <v>5382.6496258000006</v>
      </c>
      <c r="AQ63">
        <f t="shared" si="0"/>
        <v>5377.8345952999998</v>
      </c>
      <c r="AR63">
        <f t="shared" si="0"/>
        <v>5414.8239029000006</v>
      </c>
      <c r="AS63">
        <f t="shared" si="0"/>
        <v>5976.4771231999994</v>
      </c>
      <c r="AT63">
        <f t="shared" si="0"/>
        <v>5979.5724624999993</v>
      </c>
      <c r="AU63">
        <f t="shared" si="0"/>
        <v>6416.2340075000002</v>
      </c>
      <c r="AV63">
        <f t="shared" si="0"/>
        <v>6973.2857038000002</v>
      </c>
      <c r="AW63">
        <f t="shared" si="0"/>
        <v>7254.0102420000003</v>
      </c>
    </row>
    <row r="64" spans="1:49">
      <c r="E64" s="1"/>
    </row>
    <row r="65" spans="1:49">
      <c r="A65" t="s">
        <v>310</v>
      </c>
      <c r="E65" s="1"/>
    </row>
    <row r="66" spans="1:49">
      <c r="A66" t="str">
        <f t="shared" ref="A66:E75" si="1">A5</f>
        <v>GH</v>
      </c>
      <c r="B66" t="str">
        <f t="shared" si="1"/>
        <v>Agriculture/forestry</v>
      </c>
      <c r="C66" t="str">
        <f t="shared" si="1"/>
        <v>Electricity</v>
      </c>
      <c r="D66" t="str">
        <f t="shared" si="1"/>
        <v>Electric motors</v>
      </c>
      <c r="E66" t="str">
        <f t="shared" si="1"/>
        <v>MD - Electric motors</v>
      </c>
      <c r="F66" t="s">
        <v>295</v>
      </c>
      <c r="G66">
        <f>G5*phi_Electricity</f>
        <v>1.5</v>
      </c>
      <c r="H66">
        <f t="shared" ref="H66:AW66" si="2">H5*phi_Electricity</f>
        <v>2.25</v>
      </c>
      <c r="I66">
        <f t="shared" si="2"/>
        <v>2.25</v>
      </c>
      <c r="J66">
        <f t="shared" si="2"/>
        <v>0</v>
      </c>
      <c r="K66">
        <f t="shared" si="2"/>
        <v>0</v>
      </c>
      <c r="L66">
        <f t="shared" si="2"/>
        <v>0</v>
      </c>
      <c r="M66">
        <f t="shared" si="2"/>
        <v>0</v>
      </c>
      <c r="N66">
        <f t="shared" si="2"/>
        <v>0</v>
      </c>
      <c r="O66">
        <f t="shared" si="2"/>
        <v>0</v>
      </c>
      <c r="P66">
        <f t="shared" si="2"/>
        <v>0</v>
      </c>
      <c r="Q66">
        <f t="shared" si="2"/>
        <v>0</v>
      </c>
      <c r="R66">
        <f t="shared" si="2"/>
        <v>0</v>
      </c>
      <c r="S66">
        <f t="shared" si="2"/>
        <v>0</v>
      </c>
      <c r="T66">
        <f t="shared" si="2"/>
        <v>0</v>
      </c>
      <c r="U66">
        <f t="shared" si="2"/>
        <v>0</v>
      </c>
      <c r="V66">
        <f t="shared" si="2"/>
        <v>0</v>
      </c>
      <c r="W66">
        <f t="shared" si="2"/>
        <v>0</v>
      </c>
      <c r="X66">
        <f t="shared" si="2"/>
        <v>0</v>
      </c>
      <c r="Y66">
        <f t="shared" si="2"/>
        <v>0</v>
      </c>
      <c r="Z66">
        <f t="shared" si="2"/>
        <v>0</v>
      </c>
      <c r="AA66">
        <f t="shared" si="2"/>
        <v>0</v>
      </c>
      <c r="AB66">
        <f t="shared" si="2"/>
        <v>0</v>
      </c>
      <c r="AC66">
        <f t="shared" si="2"/>
        <v>0</v>
      </c>
      <c r="AD66">
        <f t="shared" si="2"/>
        <v>0</v>
      </c>
      <c r="AE66">
        <f t="shared" si="2"/>
        <v>0</v>
      </c>
      <c r="AF66">
        <f t="shared" si="2"/>
        <v>0</v>
      </c>
      <c r="AG66">
        <f t="shared" si="2"/>
        <v>0</v>
      </c>
      <c r="AH66">
        <f t="shared" si="2"/>
        <v>0</v>
      </c>
      <c r="AI66">
        <f t="shared" si="2"/>
        <v>0</v>
      </c>
      <c r="AJ66">
        <f t="shared" si="2"/>
        <v>0</v>
      </c>
      <c r="AK66">
        <f t="shared" si="2"/>
        <v>0</v>
      </c>
      <c r="AL66">
        <f t="shared" si="2"/>
        <v>0</v>
      </c>
      <c r="AM66">
        <f t="shared" si="2"/>
        <v>0</v>
      </c>
      <c r="AN66">
        <f t="shared" si="2"/>
        <v>0</v>
      </c>
      <c r="AO66">
        <f t="shared" si="2"/>
        <v>0</v>
      </c>
      <c r="AP66">
        <f t="shared" si="2"/>
        <v>0</v>
      </c>
      <c r="AQ66">
        <f t="shared" si="2"/>
        <v>0</v>
      </c>
      <c r="AR66">
        <f t="shared" si="2"/>
        <v>0</v>
      </c>
      <c r="AS66">
        <f t="shared" si="2"/>
        <v>0</v>
      </c>
      <c r="AT66">
        <f t="shared" si="2"/>
        <v>0</v>
      </c>
      <c r="AU66">
        <f t="shared" si="2"/>
        <v>0</v>
      </c>
      <c r="AV66">
        <f t="shared" si="2"/>
        <v>0</v>
      </c>
      <c r="AW66">
        <f t="shared" si="2"/>
        <v>0</v>
      </c>
    </row>
    <row r="67" spans="1:49">
      <c r="A67" t="str">
        <f t="shared" si="1"/>
        <v>GH</v>
      </c>
      <c r="B67" t="str">
        <f t="shared" si="1"/>
        <v>Agriculture/forestry</v>
      </c>
      <c r="C67" t="str">
        <f t="shared" si="1"/>
        <v>Electricity</v>
      </c>
      <c r="D67" t="str">
        <f t="shared" si="1"/>
        <v>Electric heaters - MTH.100.C</v>
      </c>
      <c r="E67" t="str">
        <f t="shared" si="1"/>
        <v>MTH.100.C - Electric heaters</v>
      </c>
      <c r="F67" t="s">
        <v>295</v>
      </c>
      <c r="G67">
        <f t="shared" ref="G67:AW67" si="3">G6*phi_Electricity</f>
        <v>0.2</v>
      </c>
      <c r="H67">
        <f t="shared" si="3"/>
        <v>0.30000000000000004</v>
      </c>
      <c r="I67">
        <f t="shared" si="3"/>
        <v>0.30000000000000004</v>
      </c>
      <c r="J67">
        <f t="shared" si="3"/>
        <v>0</v>
      </c>
      <c r="K67">
        <f t="shared" si="3"/>
        <v>0</v>
      </c>
      <c r="L67">
        <f t="shared" si="3"/>
        <v>0</v>
      </c>
      <c r="M67">
        <f t="shared" si="3"/>
        <v>0</v>
      </c>
      <c r="N67">
        <f t="shared" si="3"/>
        <v>0</v>
      </c>
      <c r="O67">
        <f t="shared" si="3"/>
        <v>0</v>
      </c>
      <c r="P67">
        <f t="shared" si="3"/>
        <v>0</v>
      </c>
      <c r="Q67">
        <f t="shared" si="3"/>
        <v>0</v>
      </c>
      <c r="R67">
        <f t="shared" si="3"/>
        <v>0</v>
      </c>
      <c r="S67">
        <f t="shared" si="3"/>
        <v>0</v>
      </c>
      <c r="T67">
        <f t="shared" si="3"/>
        <v>0</v>
      </c>
      <c r="U67">
        <f t="shared" si="3"/>
        <v>0</v>
      </c>
      <c r="V67">
        <f t="shared" si="3"/>
        <v>0</v>
      </c>
      <c r="W67">
        <f t="shared" si="3"/>
        <v>0</v>
      </c>
      <c r="X67">
        <f t="shared" si="3"/>
        <v>0</v>
      </c>
      <c r="Y67">
        <f t="shared" si="3"/>
        <v>0</v>
      </c>
      <c r="Z67">
        <f t="shared" si="3"/>
        <v>0</v>
      </c>
      <c r="AA67">
        <f t="shared" si="3"/>
        <v>0</v>
      </c>
      <c r="AB67">
        <f t="shared" si="3"/>
        <v>0</v>
      </c>
      <c r="AC67">
        <f t="shared" si="3"/>
        <v>0</v>
      </c>
      <c r="AD67">
        <f t="shared" si="3"/>
        <v>0</v>
      </c>
      <c r="AE67">
        <f t="shared" si="3"/>
        <v>0</v>
      </c>
      <c r="AF67">
        <f t="shared" si="3"/>
        <v>0</v>
      </c>
      <c r="AG67">
        <f t="shared" si="3"/>
        <v>0</v>
      </c>
      <c r="AH67">
        <f t="shared" si="3"/>
        <v>0</v>
      </c>
      <c r="AI67">
        <f t="shared" si="3"/>
        <v>0</v>
      </c>
      <c r="AJ67">
        <f t="shared" si="3"/>
        <v>0</v>
      </c>
      <c r="AK67">
        <f t="shared" si="3"/>
        <v>0</v>
      </c>
      <c r="AL67">
        <f t="shared" si="3"/>
        <v>0</v>
      </c>
      <c r="AM67">
        <f t="shared" si="3"/>
        <v>0</v>
      </c>
      <c r="AN67">
        <f t="shared" si="3"/>
        <v>0</v>
      </c>
      <c r="AO67">
        <f t="shared" si="3"/>
        <v>0</v>
      </c>
      <c r="AP67">
        <f t="shared" si="3"/>
        <v>0</v>
      </c>
      <c r="AQ67">
        <f t="shared" si="3"/>
        <v>0</v>
      </c>
      <c r="AR67">
        <f t="shared" si="3"/>
        <v>0</v>
      </c>
      <c r="AS67">
        <f t="shared" si="3"/>
        <v>0</v>
      </c>
      <c r="AT67">
        <f t="shared" si="3"/>
        <v>0</v>
      </c>
      <c r="AU67">
        <f t="shared" si="3"/>
        <v>0</v>
      </c>
      <c r="AV67">
        <f t="shared" si="3"/>
        <v>0</v>
      </c>
      <c r="AW67">
        <f t="shared" si="3"/>
        <v>0</v>
      </c>
    </row>
    <row r="68" spans="1:49">
      <c r="A68" t="str">
        <f t="shared" si="1"/>
        <v>GH</v>
      </c>
      <c r="B68" t="str">
        <f t="shared" si="1"/>
        <v>Agriculture/forestry</v>
      </c>
      <c r="C68" t="str">
        <f t="shared" si="1"/>
        <v>Electricity</v>
      </c>
      <c r="D68" t="str">
        <f t="shared" si="1"/>
        <v>Electric lights</v>
      </c>
      <c r="E68" t="str">
        <f t="shared" si="1"/>
        <v>Light - Electric lights</v>
      </c>
      <c r="F68" t="s">
        <v>295</v>
      </c>
      <c r="G68">
        <f t="shared" ref="G68:AW68" si="4">G7*phi_Electricity</f>
        <v>0.3</v>
      </c>
      <c r="H68">
        <f t="shared" si="4"/>
        <v>0.44999999999999996</v>
      </c>
      <c r="I68">
        <f t="shared" si="4"/>
        <v>0.44999999999999996</v>
      </c>
      <c r="J68">
        <f t="shared" si="4"/>
        <v>0</v>
      </c>
      <c r="K68">
        <f t="shared" si="4"/>
        <v>0</v>
      </c>
      <c r="L68">
        <f t="shared" si="4"/>
        <v>0</v>
      </c>
      <c r="M68">
        <f t="shared" si="4"/>
        <v>0</v>
      </c>
      <c r="N68">
        <f t="shared" si="4"/>
        <v>0</v>
      </c>
      <c r="O68">
        <f t="shared" si="4"/>
        <v>0</v>
      </c>
      <c r="P68">
        <f t="shared" si="4"/>
        <v>0</v>
      </c>
      <c r="Q68">
        <f t="shared" si="4"/>
        <v>0</v>
      </c>
      <c r="R68">
        <f t="shared" si="4"/>
        <v>0</v>
      </c>
      <c r="S68">
        <f t="shared" si="4"/>
        <v>0</v>
      </c>
      <c r="T68">
        <f t="shared" si="4"/>
        <v>0</v>
      </c>
      <c r="U68">
        <f t="shared" si="4"/>
        <v>0</v>
      </c>
      <c r="V68">
        <f t="shared" si="4"/>
        <v>0</v>
      </c>
      <c r="W68">
        <f t="shared" si="4"/>
        <v>0</v>
      </c>
      <c r="X68">
        <f t="shared" si="4"/>
        <v>0</v>
      </c>
      <c r="Y68">
        <f t="shared" si="4"/>
        <v>0</v>
      </c>
      <c r="Z68">
        <f t="shared" si="4"/>
        <v>0</v>
      </c>
      <c r="AA68">
        <f t="shared" si="4"/>
        <v>0</v>
      </c>
      <c r="AB68">
        <f t="shared" si="4"/>
        <v>0</v>
      </c>
      <c r="AC68">
        <f t="shared" si="4"/>
        <v>0</v>
      </c>
      <c r="AD68">
        <f t="shared" si="4"/>
        <v>0</v>
      </c>
      <c r="AE68">
        <f t="shared" si="4"/>
        <v>0</v>
      </c>
      <c r="AF68">
        <f t="shared" si="4"/>
        <v>0</v>
      </c>
      <c r="AG68">
        <f t="shared" si="4"/>
        <v>0</v>
      </c>
      <c r="AH68">
        <f t="shared" si="4"/>
        <v>0</v>
      </c>
      <c r="AI68">
        <f t="shared" si="4"/>
        <v>0</v>
      </c>
      <c r="AJ68">
        <f t="shared" si="4"/>
        <v>0</v>
      </c>
      <c r="AK68">
        <f t="shared" si="4"/>
        <v>0</v>
      </c>
      <c r="AL68">
        <f t="shared" si="4"/>
        <v>0</v>
      </c>
      <c r="AM68">
        <f t="shared" si="4"/>
        <v>0</v>
      </c>
      <c r="AN68">
        <f t="shared" si="4"/>
        <v>0</v>
      </c>
      <c r="AO68">
        <f t="shared" si="4"/>
        <v>0</v>
      </c>
      <c r="AP68">
        <f t="shared" si="4"/>
        <v>0</v>
      </c>
      <c r="AQ68">
        <f t="shared" si="4"/>
        <v>0</v>
      </c>
      <c r="AR68">
        <f t="shared" si="4"/>
        <v>0</v>
      </c>
      <c r="AS68">
        <f t="shared" si="4"/>
        <v>0</v>
      </c>
      <c r="AT68">
        <f t="shared" si="4"/>
        <v>0</v>
      </c>
      <c r="AU68">
        <f t="shared" si="4"/>
        <v>0</v>
      </c>
      <c r="AV68">
        <f t="shared" si="4"/>
        <v>0</v>
      </c>
      <c r="AW68">
        <f t="shared" si="4"/>
        <v>0</v>
      </c>
    </row>
    <row r="69" spans="1:49">
      <c r="A69" t="str">
        <f t="shared" si="1"/>
        <v>GH</v>
      </c>
      <c r="B69" t="str">
        <f t="shared" si="1"/>
        <v>Agriculture/forestry</v>
      </c>
      <c r="C69" t="str">
        <f t="shared" si="1"/>
        <v>Gas/diesel oil excl. biofuels</v>
      </c>
      <c r="D69" t="str">
        <f t="shared" si="1"/>
        <v>Tractors</v>
      </c>
      <c r="E69" t="str">
        <f t="shared" si="1"/>
        <v>MD - Tractors</v>
      </c>
      <c r="F69" t="s">
        <v>295</v>
      </c>
      <c r="G69">
        <f t="shared" ref="G69:AW69" si="5">G8*phi_Oil_and_oil_products</f>
        <v>32.1</v>
      </c>
      <c r="H69">
        <f t="shared" si="5"/>
        <v>34.24</v>
      </c>
      <c r="I69">
        <f t="shared" si="5"/>
        <v>33.17</v>
      </c>
      <c r="J69">
        <f t="shared" si="5"/>
        <v>32.1</v>
      </c>
      <c r="K69">
        <f t="shared" si="5"/>
        <v>34.24</v>
      </c>
      <c r="L69">
        <f t="shared" si="5"/>
        <v>35.31</v>
      </c>
      <c r="M69">
        <f t="shared" si="5"/>
        <v>38.520000000000003</v>
      </c>
      <c r="N69">
        <f t="shared" si="5"/>
        <v>38.520000000000003</v>
      </c>
      <c r="O69">
        <f t="shared" si="5"/>
        <v>33.17</v>
      </c>
      <c r="P69">
        <f t="shared" si="5"/>
        <v>35.31</v>
      </c>
      <c r="Q69">
        <f t="shared" si="5"/>
        <v>44.940000000000005</v>
      </c>
      <c r="R69">
        <f t="shared" si="5"/>
        <v>40.660000000000004</v>
      </c>
      <c r="S69">
        <f t="shared" si="5"/>
        <v>27.82</v>
      </c>
      <c r="T69">
        <f t="shared" si="5"/>
        <v>31.03</v>
      </c>
      <c r="U69">
        <f t="shared" si="5"/>
        <v>39.590000000000003</v>
      </c>
      <c r="V69">
        <f t="shared" si="5"/>
        <v>41.730000000000004</v>
      </c>
      <c r="W69">
        <f t="shared" si="5"/>
        <v>42.800000000000004</v>
      </c>
      <c r="X69">
        <f t="shared" si="5"/>
        <v>42.800000000000004</v>
      </c>
      <c r="Y69">
        <f t="shared" si="5"/>
        <v>43.870000000000005</v>
      </c>
      <c r="Z69">
        <f t="shared" si="5"/>
        <v>42.800000000000004</v>
      </c>
      <c r="AA69">
        <f t="shared" si="5"/>
        <v>40.660000000000004</v>
      </c>
      <c r="AB69">
        <f t="shared" si="5"/>
        <v>50.290000000000006</v>
      </c>
      <c r="AC69">
        <f t="shared" si="5"/>
        <v>51.36</v>
      </c>
      <c r="AD69">
        <f t="shared" si="5"/>
        <v>59.92</v>
      </c>
      <c r="AE69">
        <f t="shared" si="5"/>
        <v>67.410000000000011</v>
      </c>
      <c r="AF69">
        <f t="shared" si="5"/>
        <v>73.83</v>
      </c>
      <c r="AG69">
        <f t="shared" si="5"/>
        <v>75.97</v>
      </c>
      <c r="AH69">
        <f t="shared" si="5"/>
        <v>98.440000000000012</v>
      </c>
      <c r="AI69">
        <f t="shared" si="5"/>
        <v>112.35000000000001</v>
      </c>
      <c r="AJ69">
        <f t="shared" si="5"/>
        <v>150.87</v>
      </c>
      <c r="AK69">
        <f t="shared" si="5"/>
        <v>147.66</v>
      </c>
      <c r="AL69">
        <f t="shared" si="5"/>
        <v>29.96</v>
      </c>
      <c r="AM69">
        <f t="shared" si="5"/>
        <v>29.96</v>
      </c>
      <c r="AN69">
        <f t="shared" si="5"/>
        <v>33.17</v>
      </c>
      <c r="AO69">
        <f t="shared" si="5"/>
        <v>34.24</v>
      </c>
      <c r="AP69">
        <f t="shared" si="5"/>
        <v>36.380000000000003</v>
      </c>
      <c r="AQ69">
        <f t="shared" si="5"/>
        <v>37.450000000000003</v>
      </c>
      <c r="AR69">
        <f t="shared" si="5"/>
        <v>35.31</v>
      </c>
      <c r="AS69">
        <f t="shared" si="5"/>
        <v>50.290000000000006</v>
      </c>
      <c r="AT69">
        <f t="shared" si="5"/>
        <v>50.290000000000006</v>
      </c>
      <c r="AU69">
        <f t="shared" si="5"/>
        <v>56.71</v>
      </c>
      <c r="AV69">
        <f t="shared" si="5"/>
        <v>65.27000000000001</v>
      </c>
      <c r="AW69">
        <f t="shared" si="5"/>
        <v>67.410000000000011</v>
      </c>
    </row>
    <row r="70" spans="1:49">
      <c r="A70" t="str">
        <f t="shared" si="1"/>
        <v>GH</v>
      </c>
      <c r="B70" t="str">
        <f t="shared" si="1"/>
        <v>Agriculture/forestry</v>
      </c>
      <c r="C70" t="str">
        <f t="shared" si="1"/>
        <v>Primary solid biofuels</v>
      </c>
      <c r="D70" t="str">
        <f t="shared" si="1"/>
        <v>Wood stoves</v>
      </c>
      <c r="E70" t="str">
        <f t="shared" si="1"/>
        <v>MTH.100.C - Wood stoves</v>
      </c>
      <c r="F70" t="s">
        <v>295</v>
      </c>
      <c r="G70">
        <f t="shared" ref="G70:AW70" si="6">G9*phi_Combustible_renewables</f>
        <v>0</v>
      </c>
      <c r="H70">
        <f t="shared" si="6"/>
        <v>0</v>
      </c>
      <c r="I70">
        <f t="shared" si="6"/>
        <v>0</v>
      </c>
      <c r="J70">
        <f t="shared" si="6"/>
        <v>0</v>
      </c>
      <c r="K70">
        <f t="shared" si="6"/>
        <v>0</v>
      </c>
      <c r="L70">
        <f t="shared" si="6"/>
        <v>0</v>
      </c>
      <c r="M70">
        <f t="shared" si="6"/>
        <v>0</v>
      </c>
      <c r="N70">
        <f t="shared" si="6"/>
        <v>0</v>
      </c>
      <c r="O70">
        <f t="shared" si="6"/>
        <v>0</v>
      </c>
      <c r="P70">
        <f t="shared" si="6"/>
        <v>0</v>
      </c>
      <c r="Q70">
        <f t="shared" si="6"/>
        <v>0</v>
      </c>
      <c r="R70">
        <f t="shared" si="6"/>
        <v>0</v>
      </c>
      <c r="S70">
        <f t="shared" si="6"/>
        <v>0</v>
      </c>
      <c r="T70">
        <f t="shared" si="6"/>
        <v>0</v>
      </c>
      <c r="U70">
        <f t="shared" si="6"/>
        <v>0</v>
      </c>
      <c r="V70">
        <f t="shared" si="6"/>
        <v>0</v>
      </c>
      <c r="W70">
        <f t="shared" si="6"/>
        <v>0</v>
      </c>
      <c r="X70">
        <f t="shared" si="6"/>
        <v>0</v>
      </c>
      <c r="Y70">
        <f t="shared" si="6"/>
        <v>0</v>
      </c>
      <c r="Z70">
        <f t="shared" si="6"/>
        <v>0</v>
      </c>
      <c r="AA70">
        <f t="shared" si="6"/>
        <v>0</v>
      </c>
      <c r="AB70">
        <f t="shared" si="6"/>
        <v>0</v>
      </c>
      <c r="AC70">
        <f t="shared" si="6"/>
        <v>0</v>
      </c>
      <c r="AD70">
        <f t="shared" si="6"/>
        <v>0</v>
      </c>
      <c r="AE70">
        <f t="shared" si="6"/>
        <v>0</v>
      </c>
      <c r="AF70">
        <f t="shared" si="6"/>
        <v>0</v>
      </c>
      <c r="AG70">
        <f t="shared" si="6"/>
        <v>0</v>
      </c>
      <c r="AH70">
        <f t="shared" si="6"/>
        <v>0</v>
      </c>
      <c r="AI70">
        <f t="shared" si="6"/>
        <v>0</v>
      </c>
      <c r="AJ70">
        <f t="shared" si="6"/>
        <v>3.4499999999999997</v>
      </c>
      <c r="AK70">
        <f t="shared" si="6"/>
        <v>3.4499999999999997</v>
      </c>
      <c r="AL70">
        <f t="shared" si="6"/>
        <v>2.2999999999999998</v>
      </c>
      <c r="AM70">
        <f t="shared" si="6"/>
        <v>2.2999999999999998</v>
      </c>
      <c r="AN70">
        <f t="shared" si="6"/>
        <v>2.2999999999999998</v>
      </c>
      <c r="AO70">
        <f t="shared" si="6"/>
        <v>2.2999999999999998</v>
      </c>
      <c r="AP70">
        <f t="shared" si="6"/>
        <v>2.2999999999999998</v>
      </c>
      <c r="AQ70">
        <f t="shared" si="6"/>
        <v>2.2999999999999998</v>
      </c>
      <c r="AR70">
        <f t="shared" si="6"/>
        <v>2.2999999999999998</v>
      </c>
      <c r="AS70">
        <f t="shared" si="6"/>
        <v>2.2999999999999998</v>
      </c>
      <c r="AT70">
        <f t="shared" si="6"/>
        <v>2.2999999999999998</v>
      </c>
      <c r="AU70">
        <f t="shared" si="6"/>
        <v>2.2999999999999998</v>
      </c>
      <c r="AV70">
        <f t="shared" si="6"/>
        <v>2.2999999999999998</v>
      </c>
      <c r="AW70">
        <f t="shared" si="6"/>
        <v>2.2999999999999998</v>
      </c>
    </row>
    <row r="71" spans="1:49">
      <c r="A71" t="str">
        <f t="shared" si="1"/>
        <v>GH</v>
      </c>
      <c r="B71" t="str">
        <f t="shared" si="1"/>
        <v>Fishing</v>
      </c>
      <c r="C71" t="str">
        <f t="shared" si="1"/>
        <v>Motor gasoline excl. biofuels</v>
      </c>
      <c r="D71" t="str">
        <f t="shared" si="1"/>
        <v>Boat engines</v>
      </c>
      <c r="E71" t="str">
        <f t="shared" si="1"/>
        <v>MD - Boat engines</v>
      </c>
      <c r="F71" t="s">
        <v>295</v>
      </c>
      <c r="G71">
        <f t="shared" ref="G71:AW71" si="7">G10*phi_Oil_and_oil_products</f>
        <v>0</v>
      </c>
      <c r="H71">
        <f t="shared" si="7"/>
        <v>0</v>
      </c>
      <c r="I71">
        <f t="shared" si="7"/>
        <v>0</v>
      </c>
      <c r="J71">
        <f t="shared" si="7"/>
        <v>0</v>
      </c>
      <c r="K71">
        <f t="shared" si="7"/>
        <v>0</v>
      </c>
      <c r="L71">
        <f t="shared" si="7"/>
        <v>0</v>
      </c>
      <c r="M71">
        <f t="shared" si="7"/>
        <v>0</v>
      </c>
      <c r="N71">
        <f t="shared" si="7"/>
        <v>0</v>
      </c>
      <c r="O71">
        <f t="shared" si="7"/>
        <v>0</v>
      </c>
      <c r="P71">
        <f t="shared" si="7"/>
        <v>0</v>
      </c>
      <c r="Q71">
        <f t="shared" si="7"/>
        <v>0</v>
      </c>
      <c r="R71">
        <f t="shared" si="7"/>
        <v>0</v>
      </c>
      <c r="S71">
        <f t="shared" si="7"/>
        <v>0</v>
      </c>
      <c r="T71">
        <f t="shared" si="7"/>
        <v>0</v>
      </c>
      <c r="U71">
        <f t="shared" si="7"/>
        <v>0</v>
      </c>
      <c r="V71">
        <f t="shared" si="7"/>
        <v>0</v>
      </c>
      <c r="W71">
        <f t="shared" si="7"/>
        <v>0</v>
      </c>
      <c r="X71">
        <f t="shared" si="7"/>
        <v>0</v>
      </c>
      <c r="Y71">
        <f t="shared" si="7"/>
        <v>0</v>
      </c>
      <c r="Z71">
        <f t="shared" si="7"/>
        <v>0</v>
      </c>
      <c r="AA71">
        <f t="shared" si="7"/>
        <v>0</v>
      </c>
      <c r="AB71">
        <f t="shared" si="7"/>
        <v>0</v>
      </c>
      <c r="AC71">
        <f t="shared" si="7"/>
        <v>0</v>
      </c>
      <c r="AD71">
        <f t="shared" si="7"/>
        <v>0</v>
      </c>
      <c r="AE71">
        <f t="shared" si="7"/>
        <v>0</v>
      </c>
      <c r="AF71">
        <f t="shared" si="7"/>
        <v>0</v>
      </c>
      <c r="AG71">
        <f t="shared" si="7"/>
        <v>0</v>
      </c>
      <c r="AH71">
        <f t="shared" si="7"/>
        <v>0</v>
      </c>
      <c r="AI71">
        <f t="shared" si="7"/>
        <v>0</v>
      </c>
      <c r="AJ71">
        <f t="shared" si="7"/>
        <v>35.31</v>
      </c>
      <c r="AK71">
        <f t="shared" si="7"/>
        <v>31.03</v>
      </c>
      <c r="AL71">
        <f t="shared" si="7"/>
        <v>31.03</v>
      </c>
      <c r="AM71">
        <f t="shared" si="7"/>
        <v>33.17</v>
      </c>
      <c r="AN71">
        <f t="shared" si="7"/>
        <v>32.1</v>
      </c>
      <c r="AO71">
        <f t="shared" si="7"/>
        <v>35.31</v>
      </c>
      <c r="AP71">
        <f t="shared" si="7"/>
        <v>38.520000000000003</v>
      </c>
      <c r="AQ71">
        <f t="shared" si="7"/>
        <v>48.150000000000006</v>
      </c>
      <c r="AR71">
        <f t="shared" si="7"/>
        <v>59.92</v>
      </c>
      <c r="AS71">
        <f t="shared" si="7"/>
        <v>63.13</v>
      </c>
      <c r="AT71">
        <f t="shared" si="7"/>
        <v>36.380000000000003</v>
      </c>
      <c r="AU71">
        <f t="shared" si="7"/>
        <v>52.43</v>
      </c>
      <c r="AV71">
        <f t="shared" si="7"/>
        <v>67.410000000000011</v>
      </c>
      <c r="AW71">
        <f t="shared" si="7"/>
        <v>60.99</v>
      </c>
    </row>
    <row r="72" spans="1:49">
      <c r="A72" t="str">
        <f t="shared" si="1"/>
        <v>GH</v>
      </c>
      <c r="B72" t="str">
        <f t="shared" si="1"/>
        <v>Mining and quarrying</v>
      </c>
      <c r="C72" t="str">
        <f t="shared" si="1"/>
        <v>Electricity</v>
      </c>
      <c r="D72" t="str">
        <f t="shared" si="1"/>
        <v>Electric motors</v>
      </c>
      <c r="E72" t="str">
        <f t="shared" si="1"/>
        <v>MD - Electric motors</v>
      </c>
      <c r="F72" t="s">
        <v>295</v>
      </c>
      <c r="G72">
        <f t="shared" ref="G72:AW72" si="8">G11*phi_Electricity</f>
        <v>14.45</v>
      </c>
      <c r="H72">
        <f t="shared" si="8"/>
        <v>16.149999999999999</v>
      </c>
      <c r="I72">
        <f t="shared" si="8"/>
        <v>18.7</v>
      </c>
      <c r="J72">
        <f t="shared" si="8"/>
        <v>20.650236891248856</v>
      </c>
      <c r="K72">
        <f t="shared" si="8"/>
        <v>22.600473782497719</v>
      </c>
      <c r="L72">
        <f t="shared" si="8"/>
        <v>24.550710673746575</v>
      </c>
      <c r="M72">
        <f t="shared" si="8"/>
        <v>26.500947564995439</v>
      </c>
      <c r="N72">
        <f t="shared" si="8"/>
        <v>28.451184456244299</v>
      </c>
      <c r="O72">
        <f t="shared" si="8"/>
        <v>30.401421347493152</v>
      </c>
      <c r="P72">
        <f t="shared" si="8"/>
        <v>32.351658238742012</v>
      </c>
      <c r="Q72">
        <f t="shared" si="8"/>
        <v>34.301895129990875</v>
      </c>
      <c r="R72">
        <f t="shared" si="8"/>
        <v>36.252132021239731</v>
      </c>
      <c r="S72">
        <f t="shared" si="8"/>
        <v>15.096</v>
      </c>
      <c r="T72">
        <f t="shared" si="8"/>
        <v>7.1910000000000007</v>
      </c>
      <c r="U72">
        <f t="shared" si="8"/>
        <v>21.25</v>
      </c>
      <c r="V72">
        <f t="shared" si="8"/>
        <v>44.053079586235164</v>
      </c>
      <c r="W72">
        <f t="shared" si="8"/>
        <v>46.003316477484027</v>
      </c>
      <c r="X72">
        <f t="shared" si="8"/>
        <v>47.953553368732884</v>
      </c>
      <c r="Y72">
        <f t="shared" si="8"/>
        <v>49.903790259981747</v>
      </c>
      <c r="Z72">
        <f t="shared" si="8"/>
        <v>51.854027151230603</v>
      </c>
      <c r="AA72">
        <f t="shared" si="8"/>
        <v>53.80426404247946</v>
      </c>
      <c r="AB72">
        <f t="shared" si="8"/>
        <v>55.754500933728316</v>
      </c>
      <c r="AC72">
        <f t="shared" si="8"/>
        <v>57.70473782497718</v>
      </c>
      <c r="AD72">
        <f t="shared" si="8"/>
        <v>59.654974716226036</v>
      </c>
      <c r="AE72">
        <f t="shared" si="8"/>
        <v>61.605211607474907</v>
      </c>
      <c r="AF72">
        <f t="shared" si="8"/>
        <v>63.555448498723756</v>
      </c>
      <c r="AG72">
        <f t="shared" si="8"/>
        <v>65.505685389972612</v>
      </c>
      <c r="AH72">
        <f t="shared" si="8"/>
        <v>67.455922281221461</v>
      </c>
      <c r="AI72">
        <f t="shared" si="8"/>
        <v>69.406159172470339</v>
      </c>
      <c r="AJ72">
        <f t="shared" si="8"/>
        <v>71.356396063719203</v>
      </c>
      <c r="AK72">
        <f t="shared" si="8"/>
        <v>73.306632954968052</v>
      </c>
      <c r="AL72">
        <f t="shared" si="8"/>
        <v>75.256869846216915</v>
      </c>
      <c r="AM72">
        <f t="shared" si="8"/>
        <v>77.207106737465764</v>
      </c>
      <c r="AN72">
        <f t="shared" si="8"/>
        <v>79.157343628714628</v>
      </c>
      <c r="AO72">
        <f t="shared" si="8"/>
        <v>81.107580519963491</v>
      </c>
      <c r="AP72">
        <f t="shared" si="8"/>
        <v>83.057817411212341</v>
      </c>
      <c r="AQ72">
        <f t="shared" si="8"/>
        <v>85.008054302461204</v>
      </c>
      <c r="AR72">
        <f t="shared" si="8"/>
        <v>86.958291193710068</v>
      </c>
      <c r="AS72">
        <f t="shared" si="8"/>
        <v>88.908528084958917</v>
      </c>
      <c r="AT72">
        <f t="shared" si="8"/>
        <v>90.85876497620778</v>
      </c>
      <c r="AU72">
        <f t="shared" si="8"/>
        <v>95.182280110192863</v>
      </c>
      <c r="AV72">
        <f t="shared" si="8"/>
        <v>101.27278591514701</v>
      </c>
      <c r="AW72">
        <f t="shared" si="8"/>
        <v>108.53827602811843</v>
      </c>
    </row>
    <row r="73" spans="1:49">
      <c r="A73" t="str">
        <f t="shared" si="1"/>
        <v>GH</v>
      </c>
      <c r="B73" t="str">
        <f t="shared" si="1"/>
        <v>Mining and quarrying</v>
      </c>
      <c r="C73" t="str">
        <f t="shared" si="1"/>
        <v>Electricity</v>
      </c>
      <c r="D73" t="str">
        <f t="shared" si="1"/>
        <v>Electric lights</v>
      </c>
      <c r="E73" t="str">
        <f t="shared" si="1"/>
        <v>Light - Electric lights</v>
      </c>
      <c r="F73" t="s">
        <v>295</v>
      </c>
      <c r="G73">
        <f t="shared" ref="G73:AW73" si="9">G12*phi_Electricity</f>
        <v>2.5499999999999998</v>
      </c>
      <c r="H73">
        <f t="shared" si="9"/>
        <v>2.85</v>
      </c>
      <c r="I73">
        <f t="shared" si="9"/>
        <v>3.3</v>
      </c>
      <c r="J73">
        <f t="shared" si="9"/>
        <v>3.6441594513968569</v>
      </c>
      <c r="K73">
        <f t="shared" si="9"/>
        <v>3.9883189027937149</v>
      </c>
      <c r="L73">
        <f t="shared" si="9"/>
        <v>4.332478354190572</v>
      </c>
      <c r="M73">
        <f t="shared" si="9"/>
        <v>4.67663780558743</v>
      </c>
      <c r="N73">
        <f t="shared" si="9"/>
        <v>5.020797256984288</v>
      </c>
      <c r="O73">
        <f t="shared" si="9"/>
        <v>5.3649567083811442</v>
      </c>
      <c r="P73">
        <f t="shared" si="9"/>
        <v>5.7091161597780022</v>
      </c>
      <c r="Q73">
        <f t="shared" si="9"/>
        <v>6.0532756111748602</v>
      </c>
      <c r="R73">
        <f t="shared" si="9"/>
        <v>6.3974350625717173</v>
      </c>
      <c r="S73">
        <f t="shared" si="9"/>
        <v>2.6640000000000001</v>
      </c>
      <c r="T73">
        <f t="shared" si="9"/>
        <v>1.2690000000000001</v>
      </c>
      <c r="U73">
        <f t="shared" si="9"/>
        <v>3.75</v>
      </c>
      <c r="V73">
        <f t="shared" si="9"/>
        <v>7.7740728681591467</v>
      </c>
      <c r="W73">
        <f t="shared" si="9"/>
        <v>8.1182323195560055</v>
      </c>
      <c r="X73">
        <f t="shared" si="9"/>
        <v>8.4623917709528609</v>
      </c>
      <c r="Y73">
        <f t="shared" si="9"/>
        <v>8.8065512223497198</v>
      </c>
      <c r="Z73">
        <f t="shared" si="9"/>
        <v>9.1507106737465769</v>
      </c>
      <c r="AA73">
        <f t="shared" si="9"/>
        <v>9.494870125143434</v>
      </c>
      <c r="AB73">
        <f t="shared" si="9"/>
        <v>9.8390295765402911</v>
      </c>
      <c r="AC73">
        <f t="shared" si="9"/>
        <v>10.18318902793715</v>
      </c>
      <c r="AD73">
        <f t="shared" si="9"/>
        <v>10.527348479334007</v>
      </c>
      <c r="AE73">
        <f t="shared" si="9"/>
        <v>10.871507930730866</v>
      </c>
      <c r="AF73">
        <f t="shared" si="9"/>
        <v>11.215667382127721</v>
      </c>
      <c r="AG73">
        <f t="shared" si="9"/>
        <v>11.559826833524578</v>
      </c>
      <c r="AH73">
        <f t="shared" si="9"/>
        <v>11.903986284921436</v>
      </c>
      <c r="AI73">
        <f t="shared" si="9"/>
        <v>12.248145736318294</v>
      </c>
      <c r="AJ73">
        <f t="shared" si="9"/>
        <v>12.592305187715153</v>
      </c>
      <c r="AK73">
        <f t="shared" si="9"/>
        <v>12.93646463911201</v>
      </c>
      <c r="AL73">
        <f t="shared" si="9"/>
        <v>13.280624090508867</v>
      </c>
      <c r="AM73">
        <f t="shared" si="9"/>
        <v>13.624783541905723</v>
      </c>
      <c r="AN73">
        <f t="shared" si="9"/>
        <v>13.968942993302582</v>
      </c>
      <c r="AO73">
        <f t="shared" si="9"/>
        <v>14.313102444699439</v>
      </c>
      <c r="AP73">
        <f t="shared" si="9"/>
        <v>14.657261896096296</v>
      </c>
      <c r="AQ73">
        <f t="shared" si="9"/>
        <v>15.001421347493155</v>
      </c>
      <c r="AR73">
        <f t="shared" si="9"/>
        <v>15.345580798890012</v>
      </c>
      <c r="AS73">
        <f t="shared" si="9"/>
        <v>15.689740250286867</v>
      </c>
      <c r="AT73">
        <f t="shared" si="9"/>
        <v>16.033899701683726</v>
      </c>
      <c r="AU73">
        <f t="shared" si="9"/>
        <v>16.79687296062227</v>
      </c>
      <c r="AV73">
        <f t="shared" si="9"/>
        <v>17.871668102673002</v>
      </c>
      <c r="AW73">
        <f t="shared" si="9"/>
        <v>19.153813416726781</v>
      </c>
    </row>
    <row r="74" spans="1:49">
      <c r="A74" t="str">
        <f t="shared" si="1"/>
        <v>GH</v>
      </c>
      <c r="B74" t="str">
        <f t="shared" si="1"/>
        <v>Non-ferrous metals</v>
      </c>
      <c r="C74" t="str">
        <f t="shared" si="1"/>
        <v>Electricity</v>
      </c>
      <c r="D74" t="str">
        <f t="shared" si="1"/>
        <v>Electric heaters - HTH.600.C</v>
      </c>
      <c r="E74" t="str">
        <f t="shared" si="1"/>
        <v>HTH.600.C - Electric heaters</v>
      </c>
      <c r="F74" t="s">
        <v>295</v>
      </c>
      <c r="G74">
        <f t="shared" ref="G74:AW74" si="10">G13*phi_Electricity</f>
        <v>153</v>
      </c>
      <c r="H74">
        <f t="shared" si="10"/>
        <v>174.6</v>
      </c>
      <c r="I74">
        <f t="shared" si="10"/>
        <v>203.4</v>
      </c>
      <c r="J74">
        <f t="shared" si="10"/>
        <v>189.54</v>
      </c>
      <c r="K74">
        <f t="shared" si="10"/>
        <v>183.6</v>
      </c>
      <c r="L74">
        <f t="shared" si="10"/>
        <v>193.86</v>
      </c>
      <c r="M74">
        <f t="shared" si="10"/>
        <v>204.11999999999998</v>
      </c>
      <c r="N74">
        <f t="shared" si="10"/>
        <v>172.8</v>
      </c>
      <c r="O74">
        <f t="shared" si="10"/>
        <v>214.92</v>
      </c>
      <c r="P74">
        <f t="shared" si="10"/>
        <v>245.16</v>
      </c>
      <c r="Q74">
        <f t="shared" si="10"/>
        <v>247.85999999999999</v>
      </c>
      <c r="R74">
        <f t="shared" si="10"/>
        <v>180</v>
      </c>
      <c r="S74">
        <f t="shared" si="10"/>
        <v>45</v>
      </c>
      <c r="T74">
        <f t="shared" si="10"/>
        <v>22.5</v>
      </c>
      <c r="U74">
        <f t="shared" si="10"/>
        <v>45</v>
      </c>
      <c r="V74">
        <f t="shared" si="10"/>
        <v>90</v>
      </c>
      <c r="W74">
        <f t="shared" si="10"/>
        <v>135</v>
      </c>
      <c r="X74">
        <f t="shared" si="10"/>
        <v>135</v>
      </c>
      <c r="Y74">
        <f t="shared" si="10"/>
        <v>135</v>
      </c>
      <c r="Z74">
        <f t="shared" si="10"/>
        <v>135</v>
      </c>
      <c r="AA74">
        <f t="shared" si="10"/>
        <v>135</v>
      </c>
      <c r="AB74">
        <f t="shared" si="10"/>
        <v>135</v>
      </c>
      <c r="AC74">
        <f t="shared" si="10"/>
        <v>135</v>
      </c>
      <c r="AD74">
        <f t="shared" si="10"/>
        <v>135</v>
      </c>
      <c r="AE74">
        <f t="shared" si="10"/>
        <v>135</v>
      </c>
      <c r="AF74">
        <f t="shared" si="10"/>
        <v>135</v>
      </c>
      <c r="AG74">
        <f t="shared" si="10"/>
        <v>135</v>
      </c>
      <c r="AH74">
        <f t="shared" si="10"/>
        <v>135</v>
      </c>
      <c r="AI74">
        <f t="shared" si="10"/>
        <v>135</v>
      </c>
      <c r="AJ74">
        <f t="shared" si="10"/>
        <v>135</v>
      </c>
      <c r="AK74">
        <f t="shared" si="10"/>
        <v>135</v>
      </c>
      <c r="AL74">
        <f t="shared" si="10"/>
        <v>45</v>
      </c>
      <c r="AM74">
        <f t="shared" si="10"/>
        <v>11.25</v>
      </c>
      <c r="AN74">
        <f t="shared" si="10"/>
        <v>0</v>
      </c>
      <c r="AO74">
        <f t="shared" si="10"/>
        <v>0</v>
      </c>
      <c r="AP74">
        <f t="shared" si="10"/>
        <v>0</v>
      </c>
      <c r="AQ74">
        <f t="shared" si="10"/>
        <v>0</v>
      </c>
      <c r="AR74">
        <f t="shared" si="10"/>
        <v>0</v>
      </c>
      <c r="AS74">
        <f t="shared" si="10"/>
        <v>0</v>
      </c>
      <c r="AT74">
        <f t="shared" si="10"/>
        <v>0</v>
      </c>
      <c r="AU74">
        <f t="shared" si="10"/>
        <v>46.161951856237799</v>
      </c>
      <c r="AV74">
        <f t="shared" si="10"/>
        <v>47.422106628585482</v>
      </c>
      <c r="AW74">
        <f t="shared" si="10"/>
        <v>45.516552028101003</v>
      </c>
    </row>
    <row r="75" spans="1:49">
      <c r="A75" t="str">
        <f t="shared" si="1"/>
        <v>GH</v>
      </c>
      <c r="B75" t="str">
        <f t="shared" si="1"/>
        <v>Non-ferrous metals</v>
      </c>
      <c r="C75" t="str">
        <f t="shared" si="1"/>
        <v>Electricity</v>
      </c>
      <c r="D75" t="str">
        <f t="shared" si="1"/>
        <v>Electric lights</v>
      </c>
      <c r="E75" t="str">
        <f t="shared" si="1"/>
        <v>Light - Electric lights</v>
      </c>
      <c r="F75" t="s">
        <v>295</v>
      </c>
      <c r="G75">
        <f t="shared" ref="G75:AW75" si="11">G14*phi_Electricity</f>
        <v>8.5</v>
      </c>
      <c r="H75">
        <f t="shared" si="11"/>
        <v>9.7000000000000011</v>
      </c>
      <c r="I75">
        <f t="shared" si="11"/>
        <v>11.3</v>
      </c>
      <c r="J75">
        <f t="shared" si="11"/>
        <v>10.530000000000001</v>
      </c>
      <c r="K75">
        <f t="shared" si="11"/>
        <v>10.200000000000001</v>
      </c>
      <c r="L75">
        <f t="shared" si="11"/>
        <v>10.770000000000001</v>
      </c>
      <c r="M75">
        <f t="shared" si="11"/>
        <v>11.34</v>
      </c>
      <c r="N75">
        <f t="shared" si="11"/>
        <v>9.6000000000000014</v>
      </c>
      <c r="O75">
        <f t="shared" si="11"/>
        <v>11.94</v>
      </c>
      <c r="P75">
        <f t="shared" si="11"/>
        <v>13.62</v>
      </c>
      <c r="Q75">
        <f t="shared" si="11"/>
        <v>13.77</v>
      </c>
      <c r="R75">
        <f t="shared" si="11"/>
        <v>10</v>
      </c>
      <c r="S75">
        <f t="shared" si="11"/>
        <v>2.5</v>
      </c>
      <c r="T75">
        <f t="shared" si="11"/>
        <v>1.25</v>
      </c>
      <c r="U75">
        <f t="shared" si="11"/>
        <v>2.5</v>
      </c>
      <c r="V75">
        <f t="shared" si="11"/>
        <v>5</v>
      </c>
      <c r="W75">
        <f t="shared" si="11"/>
        <v>7.5</v>
      </c>
      <c r="X75">
        <f t="shared" si="11"/>
        <v>7.5</v>
      </c>
      <c r="Y75">
        <f t="shared" si="11"/>
        <v>7.5</v>
      </c>
      <c r="Z75">
        <f t="shared" si="11"/>
        <v>7.5</v>
      </c>
      <c r="AA75">
        <f t="shared" si="11"/>
        <v>7.5</v>
      </c>
      <c r="AB75">
        <f t="shared" si="11"/>
        <v>7.5</v>
      </c>
      <c r="AC75">
        <f t="shared" si="11"/>
        <v>7.5</v>
      </c>
      <c r="AD75">
        <f t="shared" si="11"/>
        <v>7.5</v>
      </c>
      <c r="AE75">
        <f t="shared" si="11"/>
        <v>7.5</v>
      </c>
      <c r="AF75">
        <f t="shared" si="11"/>
        <v>7.5</v>
      </c>
      <c r="AG75">
        <f t="shared" si="11"/>
        <v>7.5</v>
      </c>
      <c r="AH75">
        <f t="shared" si="11"/>
        <v>7.5</v>
      </c>
      <c r="AI75">
        <f t="shared" si="11"/>
        <v>7.5</v>
      </c>
      <c r="AJ75">
        <f t="shared" si="11"/>
        <v>7.5</v>
      </c>
      <c r="AK75">
        <f t="shared" si="11"/>
        <v>7.5</v>
      </c>
      <c r="AL75">
        <f t="shared" si="11"/>
        <v>2.5</v>
      </c>
      <c r="AM75">
        <f t="shared" si="11"/>
        <v>0.625</v>
      </c>
      <c r="AN75">
        <f t="shared" si="11"/>
        <v>0</v>
      </c>
      <c r="AO75">
        <f t="shared" si="11"/>
        <v>0</v>
      </c>
      <c r="AP75">
        <f t="shared" si="11"/>
        <v>0</v>
      </c>
      <c r="AQ75">
        <f t="shared" si="11"/>
        <v>0</v>
      </c>
      <c r="AR75">
        <f t="shared" si="11"/>
        <v>0</v>
      </c>
      <c r="AS75">
        <f t="shared" si="11"/>
        <v>0</v>
      </c>
      <c r="AT75">
        <f t="shared" si="11"/>
        <v>0</v>
      </c>
      <c r="AU75">
        <f t="shared" si="11"/>
        <v>2.5645528809021001</v>
      </c>
      <c r="AV75">
        <f t="shared" si="11"/>
        <v>2.6345614793658605</v>
      </c>
      <c r="AW75">
        <f t="shared" si="11"/>
        <v>2.5286973348945003</v>
      </c>
    </row>
    <row r="76" spans="1:49">
      <c r="A76" t="str">
        <f t="shared" ref="A76:E85" si="12">A15</f>
        <v>GH</v>
      </c>
      <c r="B76" t="str">
        <f t="shared" si="12"/>
        <v>Non-ferrous metals</v>
      </c>
      <c r="C76" t="str">
        <f t="shared" si="12"/>
        <v>Electricity</v>
      </c>
      <c r="D76" t="str">
        <f t="shared" si="12"/>
        <v>Electric motors</v>
      </c>
      <c r="E76" t="str">
        <f t="shared" si="12"/>
        <v>MD - Electric motors</v>
      </c>
      <c r="F76" t="s">
        <v>295</v>
      </c>
      <c r="G76">
        <f t="shared" ref="G76:AW76" si="13">G15*phi_Electricity</f>
        <v>8.5</v>
      </c>
      <c r="H76">
        <f t="shared" si="13"/>
        <v>9.7000000000000011</v>
      </c>
      <c r="I76">
        <f t="shared" si="13"/>
        <v>11.3</v>
      </c>
      <c r="J76">
        <f t="shared" si="13"/>
        <v>10.530000000000001</v>
      </c>
      <c r="K76">
        <f t="shared" si="13"/>
        <v>10.200000000000001</v>
      </c>
      <c r="L76">
        <f t="shared" si="13"/>
        <v>10.770000000000001</v>
      </c>
      <c r="M76">
        <f t="shared" si="13"/>
        <v>11.34</v>
      </c>
      <c r="N76">
        <f t="shared" si="13"/>
        <v>9.6000000000000014</v>
      </c>
      <c r="O76">
        <f t="shared" si="13"/>
        <v>11.94</v>
      </c>
      <c r="P76">
        <f t="shared" si="13"/>
        <v>13.62</v>
      </c>
      <c r="Q76">
        <f t="shared" si="13"/>
        <v>13.77</v>
      </c>
      <c r="R76">
        <f t="shared" si="13"/>
        <v>10</v>
      </c>
      <c r="S76">
        <f t="shared" si="13"/>
        <v>2.5</v>
      </c>
      <c r="T76">
        <f t="shared" si="13"/>
        <v>1.25</v>
      </c>
      <c r="U76">
        <f t="shared" si="13"/>
        <v>2.5</v>
      </c>
      <c r="V76">
        <f t="shared" si="13"/>
        <v>5</v>
      </c>
      <c r="W76">
        <f t="shared" si="13"/>
        <v>7.5</v>
      </c>
      <c r="X76">
        <f t="shared" si="13"/>
        <v>7.5</v>
      </c>
      <c r="Y76">
        <f t="shared" si="13"/>
        <v>7.5</v>
      </c>
      <c r="Z76">
        <f t="shared" si="13"/>
        <v>7.5</v>
      </c>
      <c r="AA76">
        <f t="shared" si="13"/>
        <v>7.5</v>
      </c>
      <c r="AB76">
        <f t="shared" si="13"/>
        <v>7.5</v>
      </c>
      <c r="AC76">
        <f t="shared" si="13"/>
        <v>7.5</v>
      </c>
      <c r="AD76">
        <f t="shared" si="13"/>
        <v>7.5</v>
      </c>
      <c r="AE76">
        <f t="shared" si="13"/>
        <v>7.5</v>
      </c>
      <c r="AF76">
        <f t="shared" si="13"/>
        <v>7.5</v>
      </c>
      <c r="AG76">
        <f t="shared" si="13"/>
        <v>7.5</v>
      </c>
      <c r="AH76">
        <f t="shared" si="13"/>
        <v>7.5</v>
      </c>
      <c r="AI76">
        <f t="shared" si="13"/>
        <v>7.5</v>
      </c>
      <c r="AJ76">
        <f t="shared" si="13"/>
        <v>7.5</v>
      </c>
      <c r="AK76">
        <f t="shared" si="13"/>
        <v>7.5</v>
      </c>
      <c r="AL76">
        <f t="shared" si="13"/>
        <v>2.5</v>
      </c>
      <c r="AM76">
        <f t="shared" si="13"/>
        <v>0.625</v>
      </c>
      <c r="AN76">
        <f t="shared" si="13"/>
        <v>0</v>
      </c>
      <c r="AO76">
        <f t="shared" si="13"/>
        <v>0</v>
      </c>
      <c r="AP76">
        <f t="shared" si="13"/>
        <v>0</v>
      </c>
      <c r="AQ76">
        <f t="shared" si="13"/>
        <v>0</v>
      </c>
      <c r="AR76">
        <f t="shared" si="13"/>
        <v>0</v>
      </c>
      <c r="AS76">
        <f t="shared" si="13"/>
        <v>0</v>
      </c>
      <c r="AT76">
        <f t="shared" si="13"/>
        <v>0</v>
      </c>
      <c r="AU76">
        <f t="shared" si="13"/>
        <v>2.5645528809021001</v>
      </c>
      <c r="AV76">
        <f t="shared" si="13"/>
        <v>2.6345614793658605</v>
      </c>
      <c r="AW76">
        <f t="shared" si="13"/>
        <v>2.5286973348945003</v>
      </c>
    </row>
    <row r="77" spans="1:49">
      <c r="A77" t="str">
        <f t="shared" si="12"/>
        <v>GH</v>
      </c>
      <c r="B77" t="str">
        <f t="shared" si="12"/>
        <v>Textile and leather</v>
      </c>
      <c r="C77" t="str">
        <f t="shared" si="12"/>
        <v>Electricity</v>
      </c>
      <c r="D77" t="str">
        <f t="shared" si="12"/>
        <v>Electric motors</v>
      </c>
      <c r="E77" t="str">
        <f t="shared" si="12"/>
        <v>MD - Electric motors</v>
      </c>
      <c r="F77" t="s">
        <v>295</v>
      </c>
      <c r="G77">
        <f t="shared" ref="G77:AW77" si="14">G16*phi_Electricity</f>
        <v>0.7</v>
      </c>
      <c r="H77">
        <f t="shared" si="14"/>
        <v>1.4</v>
      </c>
      <c r="I77">
        <f t="shared" si="14"/>
        <v>1.4</v>
      </c>
      <c r="J77">
        <f t="shared" si="14"/>
        <v>1.575</v>
      </c>
      <c r="K77">
        <f t="shared" si="14"/>
        <v>1.75</v>
      </c>
      <c r="L77">
        <f t="shared" si="14"/>
        <v>1.9249999999999998</v>
      </c>
      <c r="M77">
        <f t="shared" si="14"/>
        <v>2.0999999999999996</v>
      </c>
      <c r="N77">
        <f t="shared" si="14"/>
        <v>1.75</v>
      </c>
      <c r="O77">
        <f t="shared" si="14"/>
        <v>1.4</v>
      </c>
      <c r="P77">
        <f t="shared" si="14"/>
        <v>1.0499999999999998</v>
      </c>
      <c r="Q77">
        <f t="shared" si="14"/>
        <v>0.7</v>
      </c>
      <c r="R77">
        <f t="shared" si="14"/>
        <v>0</v>
      </c>
      <c r="S77">
        <f t="shared" si="14"/>
        <v>0</v>
      </c>
      <c r="T77">
        <f t="shared" si="14"/>
        <v>0</v>
      </c>
      <c r="U77">
        <f t="shared" si="14"/>
        <v>0</v>
      </c>
      <c r="V77">
        <f t="shared" si="14"/>
        <v>0</v>
      </c>
      <c r="W77">
        <f t="shared" si="14"/>
        <v>0</v>
      </c>
      <c r="X77">
        <f t="shared" si="14"/>
        <v>0</v>
      </c>
      <c r="Y77">
        <f t="shared" si="14"/>
        <v>0</v>
      </c>
      <c r="Z77">
        <f t="shared" si="14"/>
        <v>0</v>
      </c>
      <c r="AA77">
        <f t="shared" si="14"/>
        <v>0</v>
      </c>
      <c r="AB77">
        <f t="shared" si="14"/>
        <v>0</v>
      </c>
      <c r="AC77">
        <f t="shared" si="14"/>
        <v>0</v>
      </c>
      <c r="AD77">
        <f t="shared" si="14"/>
        <v>0</v>
      </c>
      <c r="AE77">
        <f t="shared" si="14"/>
        <v>0</v>
      </c>
      <c r="AF77">
        <f t="shared" si="14"/>
        <v>0</v>
      </c>
      <c r="AG77">
        <f t="shared" si="14"/>
        <v>0</v>
      </c>
      <c r="AH77">
        <f t="shared" si="14"/>
        <v>0</v>
      </c>
      <c r="AI77">
        <f t="shared" si="14"/>
        <v>0</v>
      </c>
      <c r="AJ77">
        <f t="shared" si="14"/>
        <v>0</v>
      </c>
      <c r="AK77">
        <f t="shared" si="14"/>
        <v>0</v>
      </c>
      <c r="AL77">
        <f t="shared" si="14"/>
        <v>0</v>
      </c>
      <c r="AM77">
        <f t="shared" si="14"/>
        <v>0</v>
      </c>
      <c r="AN77">
        <f t="shared" si="14"/>
        <v>0</v>
      </c>
      <c r="AO77">
        <f t="shared" si="14"/>
        <v>0</v>
      </c>
      <c r="AP77">
        <f t="shared" si="14"/>
        <v>0</v>
      </c>
      <c r="AQ77">
        <f t="shared" si="14"/>
        <v>0</v>
      </c>
      <c r="AR77">
        <f t="shared" si="14"/>
        <v>0</v>
      </c>
      <c r="AS77">
        <f t="shared" si="14"/>
        <v>0</v>
      </c>
      <c r="AT77">
        <f t="shared" si="14"/>
        <v>0</v>
      </c>
      <c r="AU77">
        <f t="shared" si="14"/>
        <v>0</v>
      </c>
      <c r="AV77">
        <f t="shared" si="14"/>
        <v>0</v>
      </c>
      <c r="AW77">
        <f t="shared" si="14"/>
        <v>0</v>
      </c>
    </row>
    <row r="78" spans="1:49">
      <c r="A78" t="str">
        <f t="shared" si="12"/>
        <v>GH</v>
      </c>
      <c r="B78" t="str">
        <f t="shared" si="12"/>
        <v>Textile and leather</v>
      </c>
      <c r="C78" t="str">
        <f t="shared" si="12"/>
        <v>Electricity</v>
      </c>
      <c r="D78" t="str">
        <f t="shared" si="12"/>
        <v>Electric heaters - MTH.100.C</v>
      </c>
      <c r="E78" t="str">
        <f t="shared" si="12"/>
        <v>MTH.100.C - Electric heaters</v>
      </c>
      <c r="F78" t="s">
        <v>295</v>
      </c>
      <c r="G78">
        <f t="shared" ref="G78:AW78" si="15">G17*phi_Electricity</f>
        <v>0.1</v>
      </c>
      <c r="H78">
        <f t="shared" si="15"/>
        <v>0.2</v>
      </c>
      <c r="I78">
        <f t="shared" si="15"/>
        <v>0.2</v>
      </c>
      <c r="J78">
        <f t="shared" si="15"/>
        <v>0.22500000000000001</v>
      </c>
      <c r="K78">
        <f t="shared" si="15"/>
        <v>0.25</v>
      </c>
      <c r="L78">
        <f t="shared" si="15"/>
        <v>0.27500000000000002</v>
      </c>
      <c r="M78">
        <f t="shared" si="15"/>
        <v>0.30000000000000004</v>
      </c>
      <c r="N78">
        <f t="shared" si="15"/>
        <v>0.25</v>
      </c>
      <c r="O78">
        <f t="shared" si="15"/>
        <v>0.2</v>
      </c>
      <c r="P78">
        <f t="shared" si="15"/>
        <v>0.15000000000000002</v>
      </c>
      <c r="Q78">
        <f t="shared" si="15"/>
        <v>0.1</v>
      </c>
      <c r="R78">
        <f t="shared" si="15"/>
        <v>0</v>
      </c>
      <c r="S78">
        <f t="shared" si="15"/>
        <v>0</v>
      </c>
      <c r="T78">
        <f t="shared" si="15"/>
        <v>0</v>
      </c>
      <c r="U78">
        <f t="shared" si="15"/>
        <v>0</v>
      </c>
      <c r="V78">
        <f t="shared" si="15"/>
        <v>0</v>
      </c>
      <c r="W78">
        <f t="shared" si="15"/>
        <v>0</v>
      </c>
      <c r="X78">
        <f t="shared" si="15"/>
        <v>0</v>
      </c>
      <c r="Y78">
        <f t="shared" si="15"/>
        <v>0</v>
      </c>
      <c r="Z78">
        <f t="shared" si="15"/>
        <v>0</v>
      </c>
      <c r="AA78">
        <f t="shared" si="15"/>
        <v>0</v>
      </c>
      <c r="AB78">
        <f t="shared" si="15"/>
        <v>0</v>
      </c>
      <c r="AC78">
        <f t="shared" si="15"/>
        <v>0</v>
      </c>
      <c r="AD78">
        <f t="shared" si="15"/>
        <v>0</v>
      </c>
      <c r="AE78">
        <f t="shared" si="15"/>
        <v>0</v>
      </c>
      <c r="AF78">
        <f t="shared" si="15"/>
        <v>0</v>
      </c>
      <c r="AG78">
        <f t="shared" si="15"/>
        <v>0</v>
      </c>
      <c r="AH78">
        <f t="shared" si="15"/>
        <v>0</v>
      </c>
      <c r="AI78">
        <f t="shared" si="15"/>
        <v>0</v>
      </c>
      <c r="AJ78">
        <f t="shared" si="15"/>
        <v>0</v>
      </c>
      <c r="AK78">
        <f t="shared" si="15"/>
        <v>0</v>
      </c>
      <c r="AL78">
        <f t="shared" si="15"/>
        <v>0</v>
      </c>
      <c r="AM78">
        <f t="shared" si="15"/>
        <v>0</v>
      </c>
      <c r="AN78">
        <f t="shared" si="15"/>
        <v>0</v>
      </c>
      <c r="AO78">
        <f t="shared" si="15"/>
        <v>0</v>
      </c>
      <c r="AP78">
        <f t="shared" si="15"/>
        <v>0</v>
      </c>
      <c r="AQ78">
        <f t="shared" si="15"/>
        <v>0</v>
      </c>
      <c r="AR78">
        <f t="shared" si="15"/>
        <v>0</v>
      </c>
      <c r="AS78">
        <f t="shared" si="15"/>
        <v>0</v>
      </c>
      <c r="AT78">
        <f t="shared" si="15"/>
        <v>0</v>
      </c>
      <c r="AU78">
        <f t="shared" si="15"/>
        <v>0</v>
      </c>
      <c r="AV78">
        <f t="shared" si="15"/>
        <v>0</v>
      </c>
      <c r="AW78">
        <f t="shared" si="15"/>
        <v>0</v>
      </c>
    </row>
    <row r="79" spans="1:49">
      <c r="A79" t="str">
        <f t="shared" si="12"/>
        <v>GH</v>
      </c>
      <c r="B79" t="str">
        <f t="shared" si="12"/>
        <v>Textile and leather</v>
      </c>
      <c r="C79" t="str">
        <f t="shared" si="12"/>
        <v>Electricity</v>
      </c>
      <c r="D79" t="str">
        <f t="shared" si="12"/>
        <v>Electric lights</v>
      </c>
      <c r="E79" t="str">
        <f t="shared" si="12"/>
        <v>Light - Electric lights</v>
      </c>
      <c r="F79" t="s">
        <v>295</v>
      </c>
      <c r="G79">
        <f t="shared" ref="G79:AW79" si="16">G18*phi_Electricity</f>
        <v>0.2</v>
      </c>
      <c r="H79">
        <f t="shared" si="16"/>
        <v>0.4</v>
      </c>
      <c r="I79">
        <f t="shared" si="16"/>
        <v>0.4</v>
      </c>
      <c r="J79">
        <f t="shared" si="16"/>
        <v>0.45</v>
      </c>
      <c r="K79">
        <f t="shared" si="16"/>
        <v>0.5</v>
      </c>
      <c r="L79">
        <f t="shared" si="16"/>
        <v>0.55000000000000004</v>
      </c>
      <c r="M79">
        <f t="shared" si="16"/>
        <v>0.60000000000000009</v>
      </c>
      <c r="N79">
        <f t="shared" si="16"/>
        <v>0.5</v>
      </c>
      <c r="O79">
        <f t="shared" si="16"/>
        <v>0.4</v>
      </c>
      <c r="P79">
        <f t="shared" si="16"/>
        <v>0.30000000000000004</v>
      </c>
      <c r="Q79">
        <f t="shared" si="16"/>
        <v>0.2</v>
      </c>
      <c r="R79">
        <f t="shared" si="16"/>
        <v>0</v>
      </c>
      <c r="S79">
        <f t="shared" si="16"/>
        <v>0</v>
      </c>
      <c r="T79">
        <f t="shared" si="16"/>
        <v>0</v>
      </c>
      <c r="U79">
        <f t="shared" si="16"/>
        <v>0</v>
      </c>
      <c r="V79">
        <f t="shared" si="16"/>
        <v>0</v>
      </c>
      <c r="W79">
        <f t="shared" si="16"/>
        <v>0</v>
      </c>
      <c r="X79">
        <f t="shared" si="16"/>
        <v>0</v>
      </c>
      <c r="Y79">
        <f t="shared" si="16"/>
        <v>0</v>
      </c>
      <c r="Z79">
        <f t="shared" si="16"/>
        <v>0</v>
      </c>
      <c r="AA79">
        <f t="shared" si="16"/>
        <v>0</v>
      </c>
      <c r="AB79">
        <f t="shared" si="16"/>
        <v>0</v>
      </c>
      <c r="AC79">
        <f t="shared" si="16"/>
        <v>0</v>
      </c>
      <c r="AD79">
        <f t="shared" si="16"/>
        <v>0</v>
      </c>
      <c r="AE79">
        <f t="shared" si="16"/>
        <v>0</v>
      </c>
      <c r="AF79">
        <f t="shared" si="16"/>
        <v>0</v>
      </c>
      <c r="AG79">
        <f t="shared" si="16"/>
        <v>0</v>
      </c>
      <c r="AH79">
        <f t="shared" si="16"/>
        <v>0</v>
      </c>
      <c r="AI79">
        <f t="shared" si="16"/>
        <v>0</v>
      </c>
      <c r="AJ79">
        <f t="shared" si="16"/>
        <v>0</v>
      </c>
      <c r="AK79">
        <f t="shared" si="16"/>
        <v>0</v>
      </c>
      <c r="AL79">
        <f t="shared" si="16"/>
        <v>0</v>
      </c>
      <c r="AM79">
        <f t="shared" si="16"/>
        <v>0</v>
      </c>
      <c r="AN79">
        <f t="shared" si="16"/>
        <v>0</v>
      </c>
      <c r="AO79">
        <f t="shared" si="16"/>
        <v>0</v>
      </c>
      <c r="AP79">
        <f t="shared" si="16"/>
        <v>0</v>
      </c>
      <c r="AQ79">
        <f t="shared" si="16"/>
        <v>0</v>
      </c>
      <c r="AR79">
        <f t="shared" si="16"/>
        <v>0</v>
      </c>
      <c r="AS79">
        <f t="shared" si="16"/>
        <v>0</v>
      </c>
      <c r="AT79">
        <f t="shared" si="16"/>
        <v>0</v>
      </c>
      <c r="AU79">
        <f t="shared" si="16"/>
        <v>0</v>
      </c>
      <c r="AV79">
        <f t="shared" si="16"/>
        <v>0</v>
      </c>
      <c r="AW79">
        <f t="shared" si="16"/>
        <v>0</v>
      </c>
    </row>
    <row r="80" spans="1:49">
      <c r="A80" t="str">
        <f t="shared" si="12"/>
        <v>GH</v>
      </c>
      <c r="B80" t="str">
        <f t="shared" si="12"/>
        <v>Non-specified (industry)</v>
      </c>
      <c r="C80" t="str">
        <f t="shared" si="12"/>
        <v>Charcoal</v>
      </c>
      <c r="D80" t="str">
        <f t="shared" si="12"/>
        <v>Charcoal stoves</v>
      </c>
      <c r="E80" t="str">
        <f t="shared" si="12"/>
        <v>MTH.100.C - Charcoal stoves</v>
      </c>
      <c r="F80" t="s">
        <v>295</v>
      </c>
      <c r="G80">
        <f t="shared" ref="G80:AW80" si="17">G19*phi_Combustible_renewables</f>
        <v>0</v>
      </c>
      <c r="H80">
        <f t="shared" si="17"/>
        <v>0</v>
      </c>
      <c r="I80">
        <f t="shared" si="17"/>
        <v>0</v>
      </c>
      <c r="J80">
        <f t="shared" si="17"/>
        <v>0</v>
      </c>
      <c r="K80">
        <f t="shared" si="17"/>
        <v>0</v>
      </c>
      <c r="L80">
        <f t="shared" si="17"/>
        <v>0</v>
      </c>
      <c r="M80">
        <f t="shared" si="17"/>
        <v>0</v>
      </c>
      <c r="N80">
        <f t="shared" si="17"/>
        <v>0</v>
      </c>
      <c r="O80">
        <f t="shared" si="17"/>
        <v>0</v>
      </c>
      <c r="P80">
        <f t="shared" si="17"/>
        <v>0</v>
      </c>
      <c r="Q80">
        <f t="shared" si="17"/>
        <v>0</v>
      </c>
      <c r="R80">
        <f t="shared" si="17"/>
        <v>0</v>
      </c>
      <c r="S80">
        <f t="shared" si="17"/>
        <v>0</v>
      </c>
      <c r="T80">
        <f t="shared" si="17"/>
        <v>0</v>
      </c>
      <c r="U80">
        <f t="shared" si="17"/>
        <v>0</v>
      </c>
      <c r="V80">
        <f t="shared" si="17"/>
        <v>0</v>
      </c>
      <c r="W80">
        <f t="shared" si="17"/>
        <v>0</v>
      </c>
      <c r="X80">
        <f t="shared" si="17"/>
        <v>0</v>
      </c>
      <c r="Y80">
        <f t="shared" si="17"/>
        <v>0</v>
      </c>
      <c r="Z80">
        <f t="shared" si="17"/>
        <v>0</v>
      </c>
      <c r="AA80">
        <f t="shared" si="17"/>
        <v>0</v>
      </c>
      <c r="AB80">
        <f t="shared" si="17"/>
        <v>0</v>
      </c>
      <c r="AC80">
        <f t="shared" si="17"/>
        <v>0</v>
      </c>
      <c r="AD80">
        <f t="shared" si="17"/>
        <v>0</v>
      </c>
      <c r="AE80">
        <f t="shared" si="17"/>
        <v>0</v>
      </c>
      <c r="AF80">
        <f t="shared" si="17"/>
        <v>0</v>
      </c>
      <c r="AG80">
        <f t="shared" si="17"/>
        <v>0</v>
      </c>
      <c r="AH80">
        <f t="shared" si="17"/>
        <v>0</v>
      </c>
      <c r="AI80">
        <f t="shared" si="17"/>
        <v>0</v>
      </c>
      <c r="AJ80">
        <f t="shared" si="17"/>
        <v>0</v>
      </c>
      <c r="AK80">
        <f t="shared" si="17"/>
        <v>0</v>
      </c>
      <c r="AL80">
        <f t="shared" si="17"/>
        <v>0</v>
      </c>
      <c r="AM80">
        <f t="shared" si="17"/>
        <v>0</v>
      </c>
      <c r="AN80">
        <f t="shared" si="17"/>
        <v>0</v>
      </c>
      <c r="AO80">
        <f t="shared" si="17"/>
        <v>0</v>
      </c>
      <c r="AP80">
        <f t="shared" si="17"/>
        <v>0</v>
      </c>
      <c r="AQ80">
        <f t="shared" si="17"/>
        <v>0</v>
      </c>
      <c r="AR80">
        <f t="shared" si="17"/>
        <v>0</v>
      </c>
      <c r="AS80">
        <f t="shared" si="17"/>
        <v>0</v>
      </c>
      <c r="AT80">
        <f t="shared" si="17"/>
        <v>0</v>
      </c>
      <c r="AU80">
        <f t="shared" si="17"/>
        <v>0</v>
      </c>
      <c r="AV80">
        <f t="shared" si="17"/>
        <v>74.75</v>
      </c>
      <c r="AW80">
        <f t="shared" si="17"/>
        <v>101.19999999999999</v>
      </c>
    </row>
    <row r="81" spans="1:49">
      <c r="A81" t="str">
        <f t="shared" si="12"/>
        <v>GH</v>
      </c>
      <c r="B81" t="str">
        <f t="shared" si="12"/>
        <v>Non-specified (industry)</v>
      </c>
      <c r="C81" t="str">
        <f t="shared" si="12"/>
        <v>Electricity</v>
      </c>
      <c r="D81" t="str">
        <f t="shared" si="12"/>
        <v>Electric motors</v>
      </c>
      <c r="E81" t="str">
        <f t="shared" si="12"/>
        <v>MD - Electric motors</v>
      </c>
      <c r="F81" t="s">
        <v>295</v>
      </c>
      <c r="G81">
        <f t="shared" ref="G81:AW81" si="18">G20*phi_Electricity</f>
        <v>11</v>
      </c>
      <c r="H81">
        <f t="shared" si="18"/>
        <v>12.5</v>
      </c>
      <c r="I81">
        <f t="shared" si="18"/>
        <v>14.5</v>
      </c>
      <c r="J81">
        <f t="shared" si="18"/>
        <v>31.427801828677147</v>
      </c>
      <c r="K81">
        <f t="shared" si="18"/>
        <v>23.955603657354281</v>
      </c>
      <c r="L81">
        <f t="shared" si="18"/>
        <v>21.483405486031423</v>
      </c>
      <c r="M81">
        <f t="shared" si="18"/>
        <v>19.511207314708575</v>
      </c>
      <c r="N81">
        <f t="shared" si="18"/>
        <v>7.5140091433857066</v>
      </c>
      <c r="O81">
        <f t="shared" si="18"/>
        <v>15.716810972062859</v>
      </c>
      <c r="P81">
        <f t="shared" si="18"/>
        <v>14.019612800740003</v>
      </c>
      <c r="Q81">
        <f t="shared" si="18"/>
        <v>11.122414629417143</v>
      </c>
      <c r="R81">
        <f t="shared" si="18"/>
        <v>32.175216458094276</v>
      </c>
      <c r="S81">
        <f t="shared" si="18"/>
        <v>21.619999999999997</v>
      </c>
      <c r="T81">
        <f t="shared" si="18"/>
        <v>6.77</v>
      </c>
      <c r="U81">
        <f t="shared" si="18"/>
        <v>25</v>
      </c>
      <c r="V81">
        <f t="shared" si="18"/>
        <v>42.086423772802846</v>
      </c>
      <c r="W81">
        <f t="shared" si="18"/>
        <v>33.439225601479983</v>
      </c>
      <c r="X81">
        <f t="shared" si="18"/>
        <v>45.292027430157127</v>
      </c>
      <c r="Y81">
        <f t="shared" si="18"/>
        <v>47.144829258834264</v>
      </c>
      <c r="Z81">
        <f t="shared" si="18"/>
        <v>47.497631087511408</v>
      </c>
      <c r="AA81">
        <f t="shared" si="18"/>
        <v>52.850432916188552</v>
      </c>
      <c r="AB81">
        <f t="shared" si="18"/>
        <v>58.203234744865696</v>
      </c>
      <c r="AC81">
        <f t="shared" si="18"/>
        <v>61.556036573542833</v>
      </c>
      <c r="AD81">
        <f t="shared" si="18"/>
        <v>44.408838402219978</v>
      </c>
      <c r="AE81">
        <f t="shared" si="18"/>
        <v>47.261640230897115</v>
      </c>
      <c r="AF81">
        <f t="shared" si="18"/>
        <v>53.114442059574259</v>
      </c>
      <c r="AG81">
        <f t="shared" si="18"/>
        <v>84.467243888251403</v>
      </c>
      <c r="AH81">
        <f t="shared" si="18"/>
        <v>17.320045716928547</v>
      </c>
      <c r="AI81">
        <f t="shared" si="18"/>
        <v>70.172847545605691</v>
      </c>
      <c r="AJ81">
        <f t="shared" si="18"/>
        <v>68.025649374282821</v>
      </c>
      <c r="AK81">
        <f t="shared" si="18"/>
        <v>68.378451202959965</v>
      </c>
      <c r="AL81">
        <f t="shared" si="18"/>
        <v>98.73125303163711</v>
      </c>
      <c r="AM81">
        <f t="shared" si="18"/>
        <v>43.334054860314254</v>
      </c>
      <c r="AN81">
        <f t="shared" si="18"/>
        <v>40.436856688991391</v>
      </c>
      <c r="AO81">
        <f t="shared" si="18"/>
        <v>61.789658517668535</v>
      </c>
      <c r="AP81">
        <f t="shared" si="18"/>
        <v>105.64246034634567</v>
      </c>
      <c r="AQ81">
        <f t="shared" si="18"/>
        <v>65.495262175022816</v>
      </c>
      <c r="AR81">
        <f t="shared" si="18"/>
        <v>76.34806400369996</v>
      </c>
      <c r="AS81">
        <f t="shared" si="18"/>
        <v>73.200865832377104</v>
      </c>
      <c r="AT81">
        <f t="shared" si="18"/>
        <v>82.053667661054249</v>
      </c>
      <c r="AU81">
        <f t="shared" si="18"/>
        <v>85.864894655571447</v>
      </c>
      <c r="AV81">
        <f t="shared" si="18"/>
        <v>92.582158197431397</v>
      </c>
      <c r="AW81">
        <f t="shared" si="18"/>
        <v>92.366981928632399</v>
      </c>
    </row>
    <row r="82" spans="1:49">
      <c r="A82" t="str">
        <f t="shared" si="12"/>
        <v>GH</v>
      </c>
      <c r="B82" t="str">
        <f t="shared" si="12"/>
        <v>Non-specified (industry)</v>
      </c>
      <c r="C82" t="str">
        <f t="shared" si="12"/>
        <v>Electricity</v>
      </c>
      <c r="D82" t="str">
        <f t="shared" si="12"/>
        <v>Electric heaters - MTH.100.C</v>
      </c>
      <c r="E82" t="str">
        <f t="shared" si="12"/>
        <v>MTH.100.C - Electric heaters</v>
      </c>
      <c r="F82" t="s">
        <v>295</v>
      </c>
      <c r="G82">
        <f t="shared" ref="G82:AW82" si="19">G21*phi_Electricity</f>
        <v>4.4000000000000004</v>
      </c>
      <c r="H82">
        <f t="shared" si="19"/>
        <v>5</v>
      </c>
      <c r="I82">
        <f t="shared" si="19"/>
        <v>5.8000000000000007</v>
      </c>
      <c r="J82">
        <f t="shared" si="19"/>
        <v>12.57112073147086</v>
      </c>
      <c r="K82">
        <f t="shared" si="19"/>
        <v>9.5822414629417132</v>
      </c>
      <c r="L82">
        <f t="shared" si="19"/>
        <v>8.5933621944125687</v>
      </c>
      <c r="M82">
        <f t="shared" si="19"/>
        <v>7.8044829258834305</v>
      </c>
      <c r="N82">
        <f t="shared" si="19"/>
        <v>3.0056036573542828</v>
      </c>
      <c r="O82">
        <f t="shared" si="19"/>
        <v>6.2867243888251441</v>
      </c>
      <c r="P82">
        <f t="shared" si="19"/>
        <v>5.6078451202960018</v>
      </c>
      <c r="Q82">
        <f t="shared" si="19"/>
        <v>4.4489658517668573</v>
      </c>
      <c r="R82">
        <f t="shared" si="19"/>
        <v>12.870086583237711</v>
      </c>
      <c r="S82">
        <f t="shared" si="19"/>
        <v>8.6479999999999997</v>
      </c>
      <c r="T82">
        <f t="shared" si="19"/>
        <v>2.7080000000000002</v>
      </c>
      <c r="U82">
        <f t="shared" si="19"/>
        <v>10</v>
      </c>
      <c r="V82">
        <f t="shared" si="19"/>
        <v>16.834569509121138</v>
      </c>
      <c r="W82">
        <f t="shared" si="19"/>
        <v>13.375690240591993</v>
      </c>
      <c r="X82">
        <f t="shared" si="19"/>
        <v>18.116810972062851</v>
      </c>
      <c r="Y82">
        <f t="shared" si="19"/>
        <v>18.857931703533705</v>
      </c>
      <c r="Z82">
        <f t="shared" si="19"/>
        <v>18.999052435004565</v>
      </c>
      <c r="AA82">
        <f t="shared" si="19"/>
        <v>21.140173166475421</v>
      </c>
      <c r="AB82">
        <f t="shared" si="19"/>
        <v>23.281293897946281</v>
      </c>
      <c r="AC82">
        <f t="shared" si="19"/>
        <v>24.622414629417136</v>
      </c>
      <c r="AD82">
        <f t="shared" si="19"/>
        <v>17.763535360887992</v>
      </c>
      <c r="AE82">
        <f t="shared" si="19"/>
        <v>18.904656092358845</v>
      </c>
      <c r="AF82">
        <f t="shared" si="19"/>
        <v>21.245776823829704</v>
      </c>
      <c r="AG82">
        <f t="shared" si="19"/>
        <v>33.786897555300563</v>
      </c>
      <c r="AH82">
        <f t="shared" si="19"/>
        <v>6.9280182867714188</v>
      </c>
      <c r="AI82">
        <f t="shared" si="19"/>
        <v>28.069139018242279</v>
      </c>
      <c r="AJ82">
        <f t="shared" si="19"/>
        <v>27.210259749713131</v>
      </c>
      <c r="AK82">
        <f t="shared" si="19"/>
        <v>27.351380481183988</v>
      </c>
      <c r="AL82">
        <f t="shared" si="19"/>
        <v>39.492501212654844</v>
      </c>
      <c r="AM82">
        <f t="shared" si="19"/>
        <v>17.333621944125703</v>
      </c>
      <c r="AN82">
        <f t="shared" si="19"/>
        <v>16.174742675596558</v>
      </c>
      <c r="AO82">
        <f t="shared" si="19"/>
        <v>24.715863407067417</v>
      </c>
      <c r="AP82">
        <f t="shared" si="19"/>
        <v>42.256984138538272</v>
      </c>
      <c r="AQ82">
        <f t="shared" si="19"/>
        <v>26.198104870009129</v>
      </c>
      <c r="AR82">
        <f t="shared" si="19"/>
        <v>30.539225601479984</v>
      </c>
      <c r="AS82">
        <f t="shared" si="19"/>
        <v>29.280346332950842</v>
      </c>
      <c r="AT82">
        <f t="shared" si="19"/>
        <v>32.821467064421704</v>
      </c>
      <c r="AU82">
        <f t="shared" si="19"/>
        <v>34.34595786222858</v>
      </c>
      <c r="AV82">
        <f t="shared" si="19"/>
        <v>37.032863278972563</v>
      </c>
      <c r="AW82">
        <f t="shared" si="19"/>
        <v>36.946792771452962</v>
      </c>
    </row>
    <row r="83" spans="1:49">
      <c r="A83" t="str">
        <f t="shared" si="12"/>
        <v>GH</v>
      </c>
      <c r="B83" t="str">
        <f t="shared" si="12"/>
        <v>Non-specified (industry)</v>
      </c>
      <c r="C83" t="str">
        <f t="shared" si="12"/>
        <v>Electricity</v>
      </c>
      <c r="D83" t="str">
        <f t="shared" si="12"/>
        <v>Electric lights</v>
      </c>
      <c r="E83" t="str">
        <f t="shared" si="12"/>
        <v>Light - Electric lights</v>
      </c>
      <c r="F83" t="s">
        <v>295</v>
      </c>
      <c r="G83">
        <f t="shared" ref="G83:AW83" si="20">G22*phi_Electricity</f>
        <v>4.4000000000000004</v>
      </c>
      <c r="H83">
        <f t="shared" si="20"/>
        <v>5</v>
      </c>
      <c r="I83">
        <f t="shared" si="20"/>
        <v>5.8000000000000007</v>
      </c>
      <c r="J83">
        <f t="shared" si="20"/>
        <v>12.57112073147086</v>
      </c>
      <c r="K83">
        <f t="shared" si="20"/>
        <v>9.5822414629417132</v>
      </c>
      <c r="L83">
        <f t="shared" si="20"/>
        <v>8.5933621944125687</v>
      </c>
      <c r="M83">
        <f t="shared" si="20"/>
        <v>7.8044829258834305</v>
      </c>
      <c r="N83">
        <f t="shared" si="20"/>
        <v>3.0056036573542828</v>
      </c>
      <c r="O83">
        <f t="shared" si="20"/>
        <v>6.2867243888251441</v>
      </c>
      <c r="P83">
        <f t="shared" si="20"/>
        <v>5.6078451202960018</v>
      </c>
      <c r="Q83">
        <f t="shared" si="20"/>
        <v>4.4489658517668573</v>
      </c>
      <c r="R83">
        <f t="shared" si="20"/>
        <v>12.870086583237711</v>
      </c>
      <c r="S83">
        <f t="shared" si="20"/>
        <v>8.6479999999999997</v>
      </c>
      <c r="T83">
        <f t="shared" si="20"/>
        <v>2.7080000000000002</v>
      </c>
      <c r="U83">
        <f t="shared" si="20"/>
        <v>10</v>
      </c>
      <c r="V83">
        <f t="shared" si="20"/>
        <v>16.834569509121138</v>
      </c>
      <c r="W83">
        <f t="shared" si="20"/>
        <v>13.375690240591993</v>
      </c>
      <c r="X83">
        <f t="shared" si="20"/>
        <v>18.116810972062851</v>
      </c>
      <c r="Y83">
        <f t="shared" si="20"/>
        <v>18.857931703533705</v>
      </c>
      <c r="Z83">
        <f t="shared" si="20"/>
        <v>18.999052435004565</v>
      </c>
      <c r="AA83">
        <f t="shared" si="20"/>
        <v>21.140173166475421</v>
      </c>
      <c r="AB83">
        <f t="shared" si="20"/>
        <v>23.281293897946281</v>
      </c>
      <c r="AC83">
        <f t="shared" si="20"/>
        <v>24.622414629417136</v>
      </c>
      <c r="AD83">
        <f t="shared" si="20"/>
        <v>17.763535360887992</v>
      </c>
      <c r="AE83">
        <f t="shared" si="20"/>
        <v>18.904656092358845</v>
      </c>
      <c r="AF83">
        <f t="shared" si="20"/>
        <v>21.245776823829704</v>
      </c>
      <c r="AG83">
        <f t="shared" si="20"/>
        <v>33.786897555300563</v>
      </c>
      <c r="AH83">
        <f t="shared" si="20"/>
        <v>6.9280182867714188</v>
      </c>
      <c r="AI83">
        <f t="shared" si="20"/>
        <v>28.069139018242279</v>
      </c>
      <c r="AJ83">
        <f t="shared" si="20"/>
        <v>27.210259749713131</v>
      </c>
      <c r="AK83">
        <f t="shared" si="20"/>
        <v>27.351380481183988</v>
      </c>
      <c r="AL83">
        <f t="shared" si="20"/>
        <v>39.492501212654844</v>
      </c>
      <c r="AM83">
        <f t="shared" si="20"/>
        <v>17.333621944125703</v>
      </c>
      <c r="AN83">
        <f t="shared" si="20"/>
        <v>16.174742675596558</v>
      </c>
      <c r="AO83">
        <f t="shared" si="20"/>
        <v>24.715863407067417</v>
      </c>
      <c r="AP83">
        <f t="shared" si="20"/>
        <v>42.256984138538272</v>
      </c>
      <c r="AQ83">
        <f t="shared" si="20"/>
        <v>26.198104870009129</v>
      </c>
      <c r="AR83">
        <f t="shared" si="20"/>
        <v>30.539225601479984</v>
      </c>
      <c r="AS83">
        <f t="shared" si="20"/>
        <v>29.280346332950842</v>
      </c>
      <c r="AT83">
        <f t="shared" si="20"/>
        <v>32.821467064421704</v>
      </c>
      <c r="AU83">
        <f t="shared" si="20"/>
        <v>34.34595786222858</v>
      </c>
      <c r="AV83">
        <f t="shared" si="20"/>
        <v>37.032863278972563</v>
      </c>
      <c r="AW83">
        <f t="shared" si="20"/>
        <v>36.946792771452962</v>
      </c>
    </row>
    <row r="84" spans="1:49">
      <c r="A84" t="str">
        <f t="shared" si="12"/>
        <v>GH</v>
      </c>
      <c r="B84" t="str">
        <f t="shared" si="12"/>
        <v>Non-specified (industry)</v>
      </c>
      <c r="C84" t="str">
        <f t="shared" si="12"/>
        <v>Electricity</v>
      </c>
      <c r="D84" t="str">
        <f t="shared" si="12"/>
        <v>Electric heaters - MTH.200.C</v>
      </c>
      <c r="E84" t="str">
        <f t="shared" si="12"/>
        <v>MTH.200.C - Electric heaters</v>
      </c>
      <c r="F84" t="s">
        <v>295</v>
      </c>
      <c r="G84">
        <f t="shared" ref="G84:AW84" si="21">G23*phi_Electricity</f>
        <v>2.2000000000000002</v>
      </c>
      <c r="H84">
        <f t="shared" si="21"/>
        <v>2.5</v>
      </c>
      <c r="I84">
        <f t="shared" si="21"/>
        <v>2.9000000000000004</v>
      </c>
      <c r="J84">
        <f t="shared" si="21"/>
        <v>6.2855603657354298</v>
      </c>
      <c r="K84">
        <f t="shared" si="21"/>
        <v>4.7911207314708566</v>
      </c>
      <c r="L84">
        <f t="shared" si="21"/>
        <v>4.2966810972062843</v>
      </c>
      <c r="M84">
        <f t="shared" si="21"/>
        <v>3.9022414629417153</v>
      </c>
      <c r="N84">
        <f t="shared" si="21"/>
        <v>1.5028018286771414</v>
      </c>
      <c r="O84">
        <f t="shared" si="21"/>
        <v>3.143362194412572</v>
      </c>
      <c r="P84">
        <f t="shared" si="21"/>
        <v>2.8039225601480009</v>
      </c>
      <c r="Q84">
        <f t="shared" si="21"/>
        <v>2.2244829258834287</v>
      </c>
      <c r="R84">
        <f t="shared" si="21"/>
        <v>6.4350432916188556</v>
      </c>
      <c r="S84">
        <f t="shared" si="21"/>
        <v>4.3239999999999998</v>
      </c>
      <c r="T84">
        <f t="shared" si="21"/>
        <v>1.3540000000000001</v>
      </c>
      <c r="U84">
        <f t="shared" si="21"/>
        <v>5</v>
      </c>
      <c r="V84">
        <f t="shared" si="21"/>
        <v>8.4172847545605691</v>
      </c>
      <c r="W84">
        <f t="shared" si="21"/>
        <v>6.6878451202959965</v>
      </c>
      <c r="X84">
        <f t="shared" si="21"/>
        <v>9.0584054860314254</v>
      </c>
      <c r="Y84">
        <f t="shared" si="21"/>
        <v>9.4289658517668524</v>
      </c>
      <c r="Z84">
        <f t="shared" si="21"/>
        <v>9.4995262175022823</v>
      </c>
      <c r="AA84">
        <f t="shared" si="21"/>
        <v>10.57008658323771</v>
      </c>
      <c r="AB84">
        <f t="shared" si="21"/>
        <v>11.64064694897314</v>
      </c>
      <c r="AC84">
        <f t="shared" si="21"/>
        <v>12.311207314708568</v>
      </c>
      <c r="AD84">
        <f t="shared" si="21"/>
        <v>8.8817676804439962</v>
      </c>
      <c r="AE84">
        <f t="shared" si="21"/>
        <v>9.4523280461794226</v>
      </c>
      <c r="AF84">
        <f t="shared" si="21"/>
        <v>10.622888411914852</v>
      </c>
      <c r="AG84">
        <f t="shared" si="21"/>
        <v>16.893448777650281</v>
      </c>
      <c r="AH84">
        <f t="shared" si="21"/>
        <v>3.4640091433857094</v>
      </c>
      <c r="AI84">
        <f t="shared" si="21"/>
        <v>14.034569509121139</v>
      </c>
      <c r="AJ84">
        <f t="shared" si="21"/>
        <v>13.605129874856566</v>
      </c>
      <c r="AK84">
        <f t="shared" si="21"/>
        <v>13.675690240591994</v>
      </c>
      <c r="AL84">
        <f t="shared" si="21"/>
        <v>19.746250606327422</v>
      </c>
      <c r="AM84">
        <f t="shared" si="21"/>
        <v>8.6668109720628514</v>
      </c>
      <c r="AN84">
        <f t="shared" si="21"/>
        <v>8.0873713377982792</v>
      </c>
      <c r="AO84">
        <f t="shared" si="21"/>
        <v>12.357931703533708</v>
      </c>
      <c r="AP84">
        <f t="shared" si="21"/>
        <v>21.128492069269136</v>
      </c>
      <c r="AQ84">
        <f t="shared" si="21"/>
        <v>13.099052435004564</v>
      </c>
      <c r="AR84">
        <f t="shared" si="21"/>
        <v>15.269612800739992</v>
      </c>
      <c r="AS84">
        <f t="shared" si="21"/>
        <v>14.640173166475421</v>
      </c>
      <c r="AT84">
        <f t="shared" si="21"/>
        <v>16.410733532210852</v>
      </c>
      <c r="AU84">
        <f t="shared" si="21"/>
        <v>17.17297893111429</v>
      </c>
      <c r="AV84">
        <f t="shared" si="21"/>
        <v>18.516431639486282</v>
      </c>
      <c r="AW84">
        <f t="shared" si="21"/>
        <v>18.473396385726481</v>
      </c>
    </row>
    <row r="85" spans="1:49">
      <c r="A85" t="str">
        <f t="shared" si="12"/>
        <v>GH</v>
      </c>
      <c r="B85" t="str">
        <f t="shared" si="12"/>
        <v>Non-specified (industry)</v>
      </c>
      <c r="C85" t="str">
        <f t="shared" si="12"/>
        <v>Fuel oil</v>
      </c>
      <c r="D85" t="str">
        <f t="shared" si="12"/>
        <v>Industry static diesel engines</v>
      </c>
      <c r="E85" t="str">
        <f t="shared" si="12"/>
        <v>MD - Industry static diesel engines</v>
      </c>
      <c r="F85" t="s">
        <v>295</v>
      </c>
      <c r="G85">
        <f t="shared" ref="G85:AW85" si="22">G24*phi_Oil_and_oil_products</f>
        <v>94.160000000000011</v>
      </c>
      <c r="H85">
        <f t="shared" si="22"/>
        <v>99.51</v>
      </c>
      <c r="I85">
        <f t="shared" si="22"/>
        <v>101.65</v>
      </c>
      <c r="J85">
        <f t="shared" si="22"/>
        <v>98.440000000000012</v>
      </c>
      <c r="K85">
        <f t="shared" si="22"/>
        <v>110.21000000000001</v>
      </c>
      <c r="L85">
        <f t="shared" si="22"/>
        <v>104.86</v>
      </c>
      <c r="M85">
        <f t="shared" si="22"/>
        <v>102.72</v>
      </c>
      <c r="N85">
        <f t="shared" si="22"/>
        <v>88.81</v>
      </c>
      <c r="O85">
        <f t="shared" si="22"/>
        <v>79.180000000000007</v>
      </c>
      <c r="P85">
        <f t="shared" si="22"/>
        <v>74.900000000000006</v>
      </c>
      <c r="Q85">
        <f t="shared" si="22"/>
        <v>97.37</v>
      </c>
      <c r="R85">
        <f t="shared" si="22"/>
        <v>35.31</v>
      </c>
      <c r="S85">
        <f t="shared" si="22"/>
        <v>13.91</v>
      </c>
      <c r="T85">
        <f t="shared" si="22"/>
        <v>65.27000000000001</v>
      </c>
      <c r="U85">
        <f t="shared" si="22"/>
        <v>9.6300000000000008</v>
      </c>
      <c r="V85">
        <f t="shared" si="22"/>
        <v>28.89</v>
      </c>
      <c r="W85">
        <f t="shared" si="22"/>
        <v>38.520000000000003</v>
      </c>
      <c r="X85">
        <f t="shared" si="22"/>
        <v>38.520000000000003</v>
      </c>
      <c r="Y85">
        <f t="shared" si="22"/>
        <v>42.800000000000004</v>
      </c>
      <c r="Z85">
        <f t="shared" si="22"/>
        <v>42.800000000000004</v>
      </c>
      <c r="AA85">
        <f t="shared" si="22"/>
        <v>42.800000000000004</v>
      </c>
      <c r="AB85">
        <f t="shared" si="22"/>
        <v>44.940000000000005</v>
      </c>
      <c r="AC85">
        <f t="shared" si="22"/>
        <v>43.870000000000005</v>
      </c>
      <c r="AD85">
        <f t="shared" si="22"/>
        <v>46.010000000000005</v>
      </c>
      <c r="AE85">
        <f t="shared" si="22"/>
        <v>49.220000000000006</v>
      </c>
      <c r="AF85">
        <f t="shared" si="22"/>
        <v>51.36</v>
      </c>
      <c r="AG85">
        <f t="shared" si="22"/>
        <v>56.71</v>
      </c>
      <c r="AH85">
        <f t="shared" si="22"/>
        <v>52.43</v>
      </c>
      <c r="AI85">
        <f t="shared" si="22"/>
        <v>59.92</v>
      </c>
      <c r="AJ85">
        <f t="shared" si="22"/>
        <v>58.85</v>
      </c>
      <c r="AK85">
        <f t="shared" si="22"/>
        <v>53.5</v>
      </c>
      <c r="AL85">
        <f t="shared" si="22"/>
        <v>53.5</v>
      </c>
      <c r="AM85">
        <f t="shared" si="22"/>
        <v>47.080000000000005</v>
      </c>
      <c r="AN85">
        <f t="shared" si="22"/>
        <v>46.010000000000005</v>
      </c>
      <c r="AO85">
        <f t="shared" si="22"/>
        <v>49.220000000000006</v>
      </c>
      <c r="AP85">
        <f t="shared" si="22"/>
        <v>58.85</v>
      </c>
      <c r="AQ85">
        <f t="shared" si="22"/>
        <v>56.71</v>
      </c>
      <c r="AR85">
        <f t="shared" si="22"/>
        <v>52.43</v>
      </c>
      <c r="AS85">
        <f t="shared" si="22"/>
        <v>40.660000000000004</v>
      </c>
      <c r="AT85">
        <f t="shared" si="22"/>
        <v>32.1</v>
      </c>
      <c r="AU85">
        <f t="shared" si="22"/>
        <v>38.520000000000003</v>
      </c>
      <c r="AV85">
        <f t="shared" si="22"/>
        <v>35.31</v>
      </c>
      <c r="AW85">
        <f t="shared" si="22"/>
        <v>39.590000000000003</v>
      </c>
    </row>
    <row r="86" spans="1:49">
      <c r="A86" t="str">
        <f t="shared" ref="A86:E95" si="23">A25</f>
        <v>GH</v>
      </c>
      <c r="B86" t="str">
        <f t="shared" si="23"/>
        <v>Non-specified (industry)</v>
      </c>
      <c r="C86" t="str">
        <f t="shared" si="23"/>
        <v>Gas/diesel oil excl. biofuels</v>
      </c>
      <c r="D86" t="str">
        <f t="shared" si="23"/>
        <v>Industry static diesel engines</v>
      </c>
      <c r="E86" t="str">
        <f t="shared" si="23"/>
        <v>MD - Industry static diesel engines</v>
      </c>
      <c r="F86" t="s">
        <v>295</v>
      </c>
      <c r="G86">
        <f t="shared" ref="G86:AW86" si="24">G25*phi_Oil_and_oil_products</f>
        <v>41.730000000000004</v>
      </c>
      <c r="H86">
        <f t="shared" si="24"/>
        <v>43.870000000000005</v>
      </c>
      <c r="I86">
        <f t="shared" si="24"/>
        <v>42.800000000000004</v>
      </c>
      <c r="J86">
        <f t="shared" si="24"/>
        <v>39.590000000000003</v>
      </c>
      <c r="K86">
        <f t="shared" si="24"/>
        <v>41.730000000000004</v>
      </c>
      <c r="L86">
        <f t="shared" si="24"/>
        <v>42.800000000000004</v>
      </c>
      <c r="M86">
        <f t="shared" si="24"/>
        <v>47.080000000000005</v>
      </c>
      <c r="N86">
        <f t="shared" si="24"/>
        <v>49.220000000000006</v>
      </c>
      <c r="O86">
        <f t="shared" si="24"/>
        <v>39.590000000000003</v>
      </c>
      <c r="P86">
        <f t="shared" si="24"/>
        <v>43.870000000000005</v>
      </c>
      <c r="Q86">
        <f t="shared" si="24"/>
        <v>60.99</v>
      </c>
      <c r="R86">
        <f t="shared" si="24"/>
        <v>53.5</v>
      </c>
      <c r="S86">
        <f t="shared" si="24"/>
        <v>36.380000000000003</v>
      </c>
      <c r="T86">
        <f t="shared" si="24"/>
        <v>40.660000000000004</v>
      </c>
      <c r="U86">
        <f t="shared" si="24"/>
        <v>52.43</v>
      </c>
      <c r="V86">
        <f t="shared" si="24"/>
        <v>53.5</v>
      </c>
      <c r="W86">
        <f t="shared" si="24"/>
        <v>54.57</v>
      </c>
      <c r="X86">
        <f t="shared" si="24"/>
        <v>53.5</v>
      </c>
      <c r="Y86">
        <f t="shared" si="24"/>
        <v>56.71</v>
      </c>
      <c r="Z86">
        <f t="shared" si="24"/>
        <v>54.57</v>
      </c>
      <c r="AA86">
        <f t="shared" si="24"/>
        <v>52.43</v>
      </c>
      <c r="AB86">
        <f t="shared" si="24"/>
        <v>65.27000000000001</v>
      </c>
      <c r="AC86">
        <f t="shared" si="24"/>
        <v>66.34</v>
      </c>
      <c r="AD86">
        <f t="shared" si="24"/>
        <v>79.180000000000007</v>
      </c>
      <c r="AE86">
        <f t="shared" si="24"/>
        <v>89.88000000000001</v>
      </c>
      <c r="AF86">
        <f t="shared" si="24"/>
        <v>99.51</v>
      </c>
      <c r="AG86">
        <f t="shared" si="24"/>
        <v>101.65</v>
      </c>
      <c r="AH86">
        <f t="shared" si="24"/>
        <v>130.54000000000002</v>
      </c>
      <c r="AI86">
        <f t="shared" si="24"/>
        <v>148.73000000000002</v>
      </c>
      <c r="AJ86">
        <f t="shared" si="24"/>
        <v>164.78</v>
      </c>
      <c r="AK86">
        <f t="shared" si="24"/>
        <v>160.5</v>
      </c>
      <c r="AL86">
        <f t="shared" si="24"/>
        <v>220.42000000000002</v>
      </c>
      <c r="AM86">
        <f t="shared" si="24"/>
        <v>223.63000000000002</v>
      </c>
      <c r="AN86">
        <f t="shared" si="24"/>
        <v>251.45000000000002</v>
      </c>
      <c r="AO86">
        <f t="shared" si="24"/>
        <v>260.01</v>
      </c>
      <c r="AP86">
        <f t="shared" si="24"/>
        <v>276.06</v>
      </c>
      <c r="AQ86">
        <f t="shared" si="24"/>
        <v>282.48</v>
      </c>
      <c r="AR86">
        <f t="shared" si="24"/>
        <v>267.5</v>
      </c>
      <c r="AS86">
        <f t="shared" si="24"/>
        <v>377.71000000000004</v>
      </c>
      <c r="AT86">
        <f t="shared" si="24"/>
        <v>375.57000000000005</v>
      </c>
      <c r="AU86">
        <f t="shared" si="24"/>
        <v>421.58000000000004</v>
      </c>
      <c r="AV86">
        <f t="shared" si="24"/>
        <v>490.06</v>
      </c>
      <c r="AW86">
        <f t="shared" si="24"/>
        <v>507.18</v>
      </c>
    </row>
    <row r="87" spans="1:49">
      <c r="A87" t="str">
        <f t="shared" si="23"/>
        <v>GH</v>
      </c>
      <c r="B87" t="str">
        <f t="shared" si="23"/>
        <v>Non-specified (industry)</v>
      </c>
      <c r="C87" t="str">
        <f t="shared" si="23"/>
        <v>Liquefied petroleum gases (LPG)</v>
      </c>
      <c r="D87" t="str">
        <f t="shared" si="23"/>
        <v>Industry static diesel engines</v>
      </c>
      <c r="E87" t="str">
        <f t="shared" si="23"/>
        <v>MD - Industry static diesel engines</v>
      </c>
      <c r="F87" t="s">
        <v>295</v>
      </c>
      <c r="G87">
        <f t="shared" ref="G87:AW87" si="25">G26*phi_Oil_and_oil_products</f>
        <v>0</v>
      </c>
      <c r="H87">
        <f t="shared" si="25"/>
        <v>0</v>
      </c>
      <c r="I87">
        <f t="shared" si="25"/>
        <v>0</v>
      </c>
      <c r="J87">
        <f t="shared" si="25"/>
        <v>5.3500000000000005</v>
      </c>
      <c r="K87">
        <f t="shared" si="25"/>
        <v>5.3500000000000005</v>
      </c>
      <c r="L87">
        <f t="shared" si="25"/>
        <v>6.42</v>
      </c>
      <c r="M87">
        <f t="shared" si="25"/>
        <v>6.42</v>
      </c>
      <c r="N87">
        <f t="shared" si="25"/>
        <v>6.42</v>
      </c>
      <c r="O87">
        <f t="shared" si="25"/>
        <v>7.49</v>
      </c>
      <c r="P87">
        <f t="shared" si="25"/>
        <v>7.49</v>
      </c>
      <c r="Q87">
        <f t="shared" si="25"/>
        <v>3.21</v>
      </c>
      <c r="R87">
        <f t="shared" si="25"/>
        <v>3.21</v>
      </c>
      <c r="S87">
        <f t="shared" si="25"/>
        <v>1.07</v>
      </c>
      <c r="T87">
        <f t="shared" si="25"/>
        <v>2.14</v>
      </c>
      <c r="U87">
        <f t="shared" si="25"/>
        <v>2.14</v>
      </c>
      <c r="V87">
        <f t="shared" si="25"/>
        <v>2.14</v>
      </c>
      <c r="W87">
        <f t="shared" si="25"/>
        <v>2.14</v>
      </c>
      <c r="X87">
        <f t="shared" si="25"/>
        <v>2.14</v>
      </c>
      <c r="Y87">
        <f t="shared" si="25"/>
        <v>3.21</v>
      </c>
      <c r="Z87">
        <f t="shared" si="25"/>
        <v>3.21</v>
      </c>
      <c r="AA87">
        <f t="shared" si="25"/>
        <v>5.3500000000000005</v>
      </c>
      <c r="AB87">
        <f t="shared" si="25"/>
        <v>7.49</v>
      </c>
      <c r="AC87">
        <f t="shared" si="25"/>
        <v>10.700000000000001</v>
      </c>
      <c r="AD87">
        <f t="shared" si="25"/>
        <v>14.98</v>
      </c>
      <c r="AE87">
        <f t="shared" si="25"/>
        <v>17.12</v>
      </c>
      <c r="AF87">
        <f t="shared" si="25"/>
        <v>20.330000000000002</v>
      </c>
      <c r="AG87">
        <f t="shared" si="25"/>
        <v>18.190000000000001</v>
      </c>
      <c r="AH87">
        <f t="shared" si="25"/>
        <v>19.260000000000002</v>
      </c>
      <c r="AI87">
        <f t="shared" si="25"/>
        <v>21.400000000000002</v>
      </c>
      <c r="AJ87">
        <f t="shared" si="25"/>
        <v>7.49</v>
      </c>
      <c r="AK87">
        <f t="shared" si="25"/>
        <v>8.56</v>
      </c>
      <c r="AL87">
        <f t="shared" si="25"/>
        <v>9.6300000000000008</v>
      </c>
      <c r="AM87">
        <f t="shared" si="25"/>
        <v>10.700000000000001</v>
      </c>
      <c r="AN87">
        <f t="shared" si="25"/>
        <v>11.770000000000001</v>
      </c>
      <c r="AO87">
        <f t="shared" si="25"/>
        <v>12.84</v>
      </c>
      <c r="AP87">
        <f t="shared" si="25"/>
        <v>17.12</v>
      </c>
      <c r="AQ87">
        <f t="shared" si="25"/>
        <v>18.190000000000001</v>
      </c>
      <c r="AR87">
        <f t="shared" si="25"/>
        <v>22.470000000000002</v>
      </c>
      <c r="AS87">
        <f t="shared" si="25"/>
        <v>39.590000000000003</v>
      </c>
      <c r="AT87">
        <f t="shared" si="25"/>
        <v>33.17</v>
      </c>
      <c r="AU87">
        <f t="shared" si="25"/>
        <v>38.520000000000003</v>
      </c>
      <c r="AV87">
        <f t="shared" si="25"/>
        <v>48.150000000000006</v>
      </c>
      <c r="AW87">
        <f t="shared" si="25"/>
        <v>46.010000000000005</v>
      </c>
    </row>
    <row r="88" spans="1:49">
      <c r="A88" t="str">
        <f t="shared" si="23"/>
        <v>GH</v>
      </c>
      <c r="B88" t="str">
        <f t="shared" si="23"/>
        <v>Non-specified (industry)</v>
      </c>
      <c r="C88" t="str">
        <f t="shared" si="23"/>
        <v>Other kerosene</v>
      </c>
      <c r="D88" t="str">
        <f t="shared" si="23"/>
        <v>Kerosene stoves</v>
      </c>
      <c r="E88" t="str">
        <f t="shared" si="23"/>
        <v>MTH.100.C - Kerosene stoves</v>
      </c>
      <c r="F88" t="s">
        <v>295</v>
      </c>
      <c r="G88">
        <f t="shared" ref="G88:AW88" si="26">G27*phi_Oil_and_oil_products</f>
        <v>0</v>
      </c>
      <c r="H88">
        <f t="shared" si="26"/>
        <v>0</v>
      </c>
      <c r="I88">
        <f t="shared" si="26"/>
        <v>0</v>
      </c>
      <c r="J88">
        <f t="shared" si="26"/>
        <v>0</v>
      </c>
      <c r="K88">
        <f t="shared" si="26"/>
        <v>0</v>
      </c>
      <c r="L88">
        <f t="shared" si="26"/>
        <v>0</v>
      </c>
      <c r="M88">
        <f t="shared" si="26"/>
        <v>0</v>
      </c>
      <c r="N88">
        <f t="shared" si="26"/>
        <v>0</v>
      </c>
      <c r="O88">
        <f t="shared" si="26"/>
        <v>0</v>
      </c>
      <c r="P88">
        <f t="shared" si="26"/>
        <v>0</v>
      </c>
      <c r="Q88">
        <f t="shared" si="26"/>
        <v>0</v>
      </c>
      <c r="R88">
        <f t="shared" si="26"/>
        <v>0</v>
      </c>
      <c r="S88">
        <f t="shared" si="26"/>
        <v>0</v>
      </c>
      <c r="T88">
        <f t="shared" si="26"/>
        <v>0</v>
      </c>
      <c r="U88">
        <f t="shared" si="26"/>
        <v>0</v>
      </c>
      <c r="V88">
        <f t="shared" si="26"/>
        <v>0</v>
      </c>
      <c r="W88">
        <f t="shared" si="26"/>
        <v>0</v>
      </c>
      <c r="X88">
        <f t="shared" si="26"/>
        <v>0</v>
      </c>
      <c r="Y88">
        <f t="shared" si="26"/>
        <v>0</v>
      </c>
      <c r="Z88">
        <f t="shared" si="26"/>
        <v>0</v>
      </c>
      <c r="AA88">
        <f t="shared" si="26"/>
        <v>0</v>
      </c>
      <c r="AB88">
        <f t="shared" si="26"/>
        <v>0</v>
      </c>
      <c r="AC88">
        <f t="shared" si="26"/>
        <v>0</v>
      </c>
      <c r="AD88">
        <f t="shared" si="26"/>
        <v>0</v>
      </c>
      <c r="AE88">
        <f t="shared" si="26"/>
        <v>0</v>
      </c>
      <c r="AF88">
        <f t="shared" si="26"/>
        <v>0</v>
      </c>
      <c r="AG88">
        <f t="shared" si="26"/>
        <v>0</v>
      </c>
      <c r="AH88">
        <f t="shared" si="26"/>
        <v>0</v>
      </c>
      <c r="AI88">
        <f t="shared" si="26"/>
        <v>0</v>
      </c>
      <c r="AJ88">
        <f t="shared" si="26"/>
        <v>1.07</v>
      </c>
      <c r="AK88">
        <f t="shared" si="26"/>
        <v>1.07</v>
      </c>
      <c r="AL88">
        <f t="shared" si="26"/>
        <v>1.07</v>
      </c>
      <c r="AM88">
        <f t="shared" si="26"/>
        <v>1.07</v>
      </c>
      <c r="AN88">
        <f t="shared" si="26"/>
        <v>1.07</v>
      </c>
      <c r="AO88">
        <f t="shared" si="26"/>
        <v>1.07</v>
      </c>
      <c r="AP88">
        <f t="shared" si="26"/>
        <v>1.07</v>
      </c>
      <c r="AQ88">
        <f t="shared" si="26"/>
        <v>1.07</v>
      </c>
      <c r="AR88">
        <f t="shared" si="26"/>
        <v>0</v>
      </c>
      <c r="AS88">
        <f t="shared" si="26"/>
        <v>0</v>
      </c>
      <c r="AT88">
        <f t="shared" si="26"/>
        <v>0</v>
      </c>
      <c r="AU88">
        <f t="shared" si="26"/>
        <v>0</v>
      </c>
      <c r="AV88">
        <f t="shared" si="26"/>
        <v>0</v>
      </c>
      <c r="AW88">
        <f t="shared" si="26"/>
        <v>0</v>
      </c>
    </row>
    <row r="89" spans="1:49">
      <c r="A89" t="str">
        <f t="shared" si="23"/>
        <v>GH</v>
      </c>
      <c r="B89" t="str">
        <f t="shared" si="23"/>
        <v>Non-specified (industry)</v>
      </c>
      <c r="C89" t="str">
        <f t="shared" si="23"/>
        <v>Primary solid biofuels</v>
      </c>
      <c r="D89" t="str">
        <f t="shared" si="23"/>
        <v>Wood stoves</v>
      </c>
      <c r="E89" t="str">
        <f t="shared" si="23"/>
        <v>MTH.100.C - Wood stoves</v>
      </c>
      <c r="F89" t="s">
        <v>295</v>
      </c>
      <c r="G89">
        <f t="shared" ref="G89:AW89" si="27">G28*phi_Combustible_renewables</f>
        <v>167.89999999999998</v>
      </c>
      <c r="H89">
        <f t="shared" si="27"/>
        <v>195.49999999999997</v>
      </c>
      <c r="I89">
        <f t="shared" si="27"/>
        <v>221.95</v>
      </c>
      <c r="J89">
        <f t="shared" si="27"/>
        <v>228.85</v>
      </c>
      <c r="K89">
        <f t="shared" si="27"/>
        <v>235.74999999999997</v>
      </c>
      <c r="L89">
        <f t="shared" si="27"/>
        <v>244.95</v>
      </c>
      <c r="M89">
        <f t="shared" si="27"/>
        <v>258.75</v>
      </c>
      <c r="N89">
        <f t="shared" si="27"/>
        <v>261.04999999999995</v>
      </c>
      <c r="O89">
        <f t="shared" si="27"/>
        <v>265.64999999999998</v>
      </c>
      <c r="P89">
        <f t="shared" si="27"/>
        <v>274.84999999999997</v>
      </c>
      <c r="Q89">
        <f t="shared" si="27"/>
        <v>273.7</v>
      </c>
      <c r="R89">
        <f t="shared" si="27"/>
        <v>277.14999999999998</v>
      </c>
      <c r="S89">
        <f t="shared" si="27"/>
        <v>286.34999999999997</v>
      </c>
      <c r="T89">
        <f t="shared" si="27"/>
        <v>282.89999999999998</v>
      </c>
      <c r="U89">
        <f t="shared" si="27"/>
        <v>288.64999999999998</v>
      </c>
      <c r="V89">
        <f t="shared" si="27"/>
        <v>296.7</v>
      </c>
      <c r="W89">
        <f t="shared" si="27"/>
        <v>304.75</v>
      </c>
      <c r="X89">
        <f t="shared" si="27"/>
        <v>312.79999999999995</v>
      </c>
      <c r="Y89">
        <f t="shared" si="27"/>
        <v>320.84999999999997</v>
      </c>
      <c r="Z89">
        <f t="shared" si="27"/>
        <v>330.04999999999995</v>
      </c>
      <c r="AA89">
        <f t="shared" si="27"/>
        <v>338.09999999999997</v>
      </c>
      <c r="AB89">
        <f t="shared" si="27"/>
        <v>346.15</v>
      </c>
      <c r="AC89">
        <f t="shared" si="27"/>
        <v>354.2</v>
      </c>
      <c r="AD89">
        <f t="shared" si="27"/>
        <v>365.7</v>
      </c>
      <c r="AE89">
        <f t="shared" si="27"/>
        <v>373.74999999999994</v>
      </c>
      <c r="AF89">
        <f t="shared" si="27"/>
        <v>382.95</v>
      </c>
      <c r="AG89">
        <f t="shared" si="27"/>
        <v>390.99999999999994</v>
      </c>
      <c r="AH89">
        <f t="shared" si="27"/>
        <v>401.34999999999997</v>
      </c>
      <c r="AI89">
        <f t="shared" si="27"/>
        <v>410.54999999999995</v>
      </c>
      <c r="AJ89">
        <f t="shared" si="27"/>
        <v>787.74999999999989</v>
      </c>
      <c r="AK89">
        <f t="shared" si="27"/>
        <v>770.49999999999989</v>
      </c>
      <c r="AL89">
        <f t="shared" si="27"/>
        <v>700.34999999999991</v>
      </c>
      <c r="AM89">
        <f t="shared" si="27"/>
        <v>658.94999999999993</v>
      </c>
      <c r="AN89">
        <f t="shared" si="27"/>
        <v>608.34999999999991</v>
      </c>
      <c r="AO89">
        <f t="shared" si="27"/>
        <v>564.65</v>
      </c>
      <c r="AP89">
        <f t="shared" si="27"/>
        <v>525.54999999999995</v>
      </c>
      <c r="AQ89">
        <f t="shared" si="27"/>
        <v>495.65</v>
      </c>
      <c r="AR89">
        <f t="shared" si="27"/>
        <v>471.49999999999994</v>
      </c>
      <c r="AS89">
        <f t="shared" si="27"/>
        <v>457.7</v>
      </c>
      <c r="AT89">
        <f t="shared" si="27"/>
        <v>449.65</v>
      </c>
      <c r="AU89">
        <f t="shared" si="27"/>
        <v>462.29999999999995</v>
      </c>
      <c r="AV89">
        <f t="shared" si="27"/>
        <v>457.7</v>
      </c>
      <c r="AW89">
        <f t="shared" si="27"/>
        <v>462.29999999999995</v>
      </c>
    </row>
    <row r="90" spans="1:49">
      <c r="A90" t="str">
        <f t="shared" si="23"/>
        <v>GH</v>
      </c>
      <c r="B90" t="str">
        <f t="shared" si="23"/>
        <v>Domestic navigation</v>
      </c>
      <c r="C90" t="str">
        <f t="shared" si="23"/>
        <v>Fuel oil</v>
      </c>
      <c r="D90" t="str">
        <f t="shared" si="23"/>
        <v>Boat engines</v>
      </c>
      <c r="E90" t="str">
        <f t="shared" si="23"/>
        <v>MD - Boat engines</v>
      </c>
      <c r="F90" t="s">
        <v>295</v>
      </c>
      <c r="G90">
        <f t="shared" ref="G90:AW90" si="28">G29*phi_Oil_and_oil_products</f>
        <v>2.14</v>
      </c>
      <c r="H90">
        <f t="shared" si="28"/>
        <v>2.14</v>
      </c>
      <c r="I90">
        <f t="shared" si="28"/>
        <v>2.14</v>
      </c>
      <c r="J90">
        <f t="shared" si="28"/>
        <v>0</v>
      </c>
      <c r="K90">
        <f t="shared" si="28"/>
        <v>0</v>
      </c>
      <c r="L90">
        <f t="shared" si="28"/>
        <v>0</v>
      </c>
      <c r="M90">
        <f t="shared" si="28"/>
        <v>0</v>
      </c>
      <c r="N90">
        <f t="shared" si="28"/>
        <v>0</v>
      </c>
      <c r="O90">
        <f t="shared" si="28"/>
        <v>0</v>
      </c>
      <c r="P90">
        <f t="shared" si="28"/>
        <v>0</v>
      </c>
      <c r="Q90">
        <f t="shared" si="28"/>
        <v>0</v>
      </c>
      <c r="R90">
        <f t="shared" si="28"/>
        <v>0</v>
      </c>
      <c r="S90">
        <f t="shared" si="28"/>
        <v>0</v>
      </c>
      <c r="T90">
        <f t="shared" si="28"/>
        <v>0</v>
      </c>
      <c r="U90">
        <f t="shared" si="28"/>
        <v>0</v>
      </c>
      <c r="V90">
        <f t="shared" si="28"/>
        <v>0</v>
      </c>
      <c r="W90">
        <f t="shared" si="28"/>
        <v>0</v>
      </c>
      <c r="X90">
        <f t="shared" si="28"/>
        <v>0</v>
      </c>
      <c r="Y90">
        <f t="shared" si="28"/>
        <v>0</v>
      </c>
      <c r="Z90">
        <f t="shared" si="28"/>
        <v>0</v>
      </c>
      <c r="AA90">
        <f t="shared" si="28"/>
        <v>0</v>
      </c>
      <c r="AB90">
        <f t="shared" si="28"/>
        <v>0</v>
      </c>
      <c r="AC90">
        <f t="shared" si="28"/>
        <v>0</v>
      </c>
      <c r="AD90">
        <f t="shared" si="28"/>
        <v>0</v>
      </c>
      <c r="AE90">
        <f t="shared" si="28"/>
        <v>0</v>
      </c>
      <c r="AF90">
        <f t="shared" si="28"/>
        <v>0</v>
      </c>
      <c r="AG90">
        <f t="shared" si="28"/>
        <v>0</v>
      </c>
      <c r="AH90">
        <f t="shared" si="28"/>
        <v>0</v>
      </c>
      <c r="AI90">
        <f t="shared" si="28"/>
        <v>0</v>
      </c>
      <c r="AJ90">
        <f t="shared" si="28"/>
        <v>0</v>
      </c>
      <c r="AK90">
        <f t="shared" si="28"/>
        <v>0</v>
      </c>
      <c r="AL90">
        <f t="shared" si="28"/>
        <v>0</v>
      </c>
      <c r="AM90">
        <f t="shared" si="28"/>
        <v>0</v>
      </c>
      <c r="AN90">
        <f t="shared" si="28"/>
        <v>0</v>
      </c>
      <c r="AO90">
        <f t="shared" si="28"/>
        <v>0</v>
      </c>
      <c r="AP90">
        <f t="shared" si="28"/>
        <v>0</v>
      </c>
      <c r="AQ90">
        <f t="shared" si="28"/>
        <v>0</v>
      </c>
      <c r="AR90">
        <f t="shared" si="28"/>
        <v>0</v>
      </c>
      <c r="AS90">
        <f t="shared" si="28"/>
        <v>0</v>
      </c>
      <c r="AT90">
        <f t="shared" si="28"/>
        <v>0</v>
      </c>
      <c r="AU90">
        <f t="shared" si="28"/>
        <v>0</v>
      </c>
      <c r="AV90">
        <f t="shared" si="28"/>
        <v>0</v>
      </c>
      <c r="AW90">
        <f t="shared" si="28"/>
        <v>0</v>
      </c>
    </row>
    <row r="91" spans="1:49">
      <c r="A91" t="str">
        <f t="shared" si="23"/>
        <v>GH</v>
      </c>
      <c r="B91" t="str">
        <f t="shared" si="23"/>
        <v>Domestic navigation</v>
      </c>
      <c r="C91" t="str">
        <f t="shared" si="23"/>
        <v>Gas/diesel oil excl. biofuels</v>
      </c>
      <c r="D91" t="str">
        <f t="shared" si="23"/>
        <v>Boat engines</v>
      </c>
      <c r="E91" t="str">
        <f t="shared" si="23"/>
        <v>MD - Boat engines</v>
      </c>
      <c r="F91" t="s">
        <v>295</v>
      </c>
      <c r="G91">
        <f t="shared" ref="G91:AW91" si="29">G30*phi_Oil_and_oil_products</f>
        <v>10.700000000000001</v>
      </c>
      <c r="H91">
        <f t="shared" si="29"/>
        <v>11.770000000000001</v>
      </c>
      <c r="I91">
        <f t="shared" si="29"/>
        <v>11.770000000000001</v>
      </c>
      <c r="J91">
        <f t="shared" si="29"/>
        <v>12.84</v>
      </c>
      <c r="K91">
        <f t="shared" si="29"/>
        <v>12.84</v>
      </c>
      <c r="L91">
        <f t="shared" si="29"/>
        <v>12.84</v>
      </c>
      <c r="M91">
        <f t="shared" si="29"/>
        <v>17.12</v>
      </c>
      <c r="N91">
        <f t="shared" si="29"/>
        <v>14.98</v>
      </c>
      <c r="O91">
        <f t="shared" si="29"/>
        <v>11.770000000000001</v>
      </c>
      <c r="P91">
        <f t="shared" si="29"/>
        <v>12.84</v>
      </c>
      <c r="Q91">
        <f t="shared" si="29"/>
        <v>17.12</v>
      </c>
      <c r="R91">
        <f t="shared" si="29"/>
        <v>13.91</v>
      </c>
      <c r="S91">
        <f t="shared" si="29"/>
        <v>9.6300000000000008</v>
      </c>
      <c r="T91">
        <f t="shared" si="29"/>
        <v>10.700000000000001</v>
      </c>
      <c r="U91">
        <f t="shared" si="29"/>
        <v>13.91</v>
      </c>
      <c r="V91">
        <f t="shared" si="29"/>
        <v>14.98</v>
      </c>
      <c r="W91">
        <f t="shared" si="29"/>
        <v>14.98</v>
      </c>
      <c r="X91">
        <f t="shared" si="29"/>
        <v>14.98</v>
      </c>
      <c r="Y91">
        <f t="shared" si="29"/>
        <v>14.98</v>
      </c>
      <c r="Z91">
        <f t="shared" si="29"/>
        <v>14.98</v>
      </c>
      <c r="AA91">
        <f t="shared" si="29"/>
        <v>13.91</v>
      </c>
      <c r="AB91">
        <f t="shared" si="29"/>
        <v>18.190000000000001</v>
      </c>
      <c r="AC91">
        <f t="shared" si="29"/>
        <v>18.190000000000001</v>
      </c>
      <c r="AD91">
        <f t="shared" si="29"/>
        <v>21.400000000000002</v>
      </c>
      <c r="AE91">
        <f t="shared" si="29"/>
        <v>23.540000000000003</v>
      </c>
      <c r="AF91">
        <f t="shared" si="29"/>
        <v>25.68</v>
      </c>
      <c r="AG91">
        <f t="shared" si="29"/>
        <v>26.75</v>
      </c>
      <c r="AH91">
        <f t="shared" si="29"/>
        <v>34.24</v>
      </c>
      <c r="AI91">
        <f t="shared" si="29"/>
        <v>38.520000000000003</v>
      </c>
      <c r="AJ91">
        <f t="shared" si="29"/>
        <v>32.1</v>
      </c>
      <c r="AK91">
        <f t="shared" si="29"/>
        <v>31.03</v>
      </c>
      <c r="AL91">
        <f t="shared" si="29"/>
        <v>39.590000000000003</v>
      </c>
      <c r="AM91">
        <f t="shared" si="29"/>
        <v>40.660000000000004</v>
      </c>
      <c r="AN91">
        <f t="shared" si="29"/>
        <v>46.010000000000005</v>
      </c>
      <c r="AO91">
        <f t="shared" si="29"/>
        <v>49.220000000000006</v>
      </c>
      <c r="AP91">
        <f t="shared" si="29"/>
        <v>52.43</v>
      </c>
      <c r="AQ91">
        <f t="shared" si="29"/>
        <v>53.5</v>
      </c>
      <c r="AR91">
        <f t="shared" si="29"/>
        <v>51.36</v>
      </c>
      <c r="AS91">
        <f t="shared" si="29"/>
        <v>71.69</v>
      </c>
      <c r="AT91">
        <f t="shared" si="29"/>
        <v>71.69</v>
      </c>
      <c r="AU91">
        <f t="shared" si="29"/>
        <v>80.25</v>
      </c>
      <c r="AV91">
        <f t="shared" si="29"/>
        <v>94.160000000000011</v>
      </c>
      <c r="AW91">
        <f t="shared" si="29"/>
        <v>97.37</v>
      </c>
    </row>
    <row r="92" spans="1:49">
      <c r="A92" t="str">
        <f t="shared" si="23"/>
        <v>GH</v>
      </c>
      <c r="B92" t="str">
        <f t="shared" si="23"/>
        <v>Rail</v>
      </c>
      <c r="C92" t="str">
        <f t="shared" si="23"/>
        <v>Fuel oil</v>
      </c>
      <c r="D92" t="str">
        <f t="shared" si="23"/>
        <v>Diesel trains</v>
      </c>
      <c r="E92" t="str">
        <f t="shared" si="23"/>
        <v>MD - Diesel trains</v>
      </c>
      <c r="F92" t="s">
        <v>295</v>
      </c>
      <c r="G92">
        <f t="shared" ref="G92:AW92" si="30">G31*phi_Oil_and_oil_products</f>
        <v>5.3500000000000005</v>
      </c>
      <c r="H92">
        <f t="shared" si="30"/>
        <v>5.3500000000000005</v>
      </c>
      <c r="I92">
        <f t="shared" si="30"/>
        <v>5.3500000000000005</v>
      </c>
      <c r="J92">
        <f t="shared" si="30"/>
        <v>0</v>
      </c>
      <c r="K92">
        <f t="shared" si="30"/>
        <v>0</v>
      </c>
      <c r="L92">
        <f t="shared" si="30"/>
        <v>0</v>
      </c>
      <c r="M92">
        <f t="shared" si="30"/>
        <v>0</v>
      </c>
      <c r="N92">
        <f t="shared" si="30"/>
        <v>0</v>
      </c>
      <c r="O92">
        <f t="shared" si="30"/>
        <v>0</v>
      </c>
      <c r="P92">
        <f t="shared" si="30"/>
        <v>0</v>
      </c>
      <c r="Q92">
        <f t="shared" si="30"/>
        <v>0</v>
      </c>
      <c r="R92">
        <f t="shared" si="30"/>
        <v>0</v>
      </c>
      <c r="S92">
        <f t="shared" si="30"/>
        <v>0</v>
      </c>
      <c r="T92">
        <f t="shared" si="30"/>
        <v>0</v>
      </c>
      <c r="U92">
        <f t="shared" si="30"/>
        <v>0</v>
      </c>
      <c r="V92">
        <f t="shared" si="30"/>
        <v>0</v>
      </c>
      <c r="W92">
        <f t="shared" si="30"/>
        <v>0</v>
      </c>
      <c r="X92">
        <f t="shared" si="30"/>
        <v>0</v>
      </c>
      <c r="Y92">
        <f t="shared" si="30"/>
        <v>0</v>
      </c>
      <c r="Z92">
        <f t="shared" si="30"/>
        <v>0</v>
      </c>
      <c r="AA92">
        <f t="shared" si="30"/>
        <v>0</v>
      </c>
      <c r="AB92">
        <f t="shared" si="30"/>
        <v>0</v>
      </c>
      <c r="AC92">
        <f t="shared" si="30"/>
        <v>0</v>
      </c>
      <c r="AD92">
        <f t="shared" si="30"/>
        <v>0</v>
      </c>
      <c r="AE92">
        <f t="shared" si="30"/>
        <v>0</v>
      </c>
      <c r="AF92">
        <f t="shared" si="30"/>
        <v>0</v>
      </c>
      <c r="AG92">
        <f t="shared" si="30"/>
        <v>0</v>
      </c>
      <c r="AH92">
        <f t="shared" si="30"/>
        <v>0</v>
      </c>
      <c r="AI92">
        <f t="shared" si="30"/>
        <v>0</v>
      </c>
      <c r="AJ92">
        <f t="shared" si="30"/>
        <v>0</v>
      </c>
      <c r="AK92">
        <f t="shared" si="30"/>
        <v>0</v>
      </c>
      <c r="AL92">
        <f t="shared" si="30"/>
        <v>0</v>
      </c>
      <c r="AM92">
        <f t="shared" si="30"/>
        <v>0</v>
      </c>
      <c r="AN92">
        <f t="shared" si="30"/>
        <v>0</v>
      </c>
      <c r="AO92">
        <f t="shared" si="30"/>
        <v>0</v>
      </c>
      <c r="AP92">
        <f t="shared" si="30"/>
        <v>0</v>
      </c>
      <c r="AQ92">
        <f t="shared" si="30"/>
        <v>0</v>
      </c>
      <c r="AR92">
        <f t="shared" si="30"/>
        <v>0</v>
      </c>
      <c r="AS92">
        <f t="shared" si="30"/>
        <v>0</v>
      </c>
      <c r="AT92">
        <f t="shared" si="30"/>
        <v>0</v>
      </c>
      <c r="AU92">
        <f t="shared" si="30"/>
        <v>0</v>
      </c>
      <c r="AV92">
        <f t="shared" si="30"/>
        <v>0</v>
      </c>
      <c r="AW92">
        <f t="shared" si="30"/>
        <v>0</v>
      </c>
    </row>
    <row r="93" spans="1:49">
      <c r="A93" t="str">
        <f t="shared" si="23"/>
        <v>GH</v>
      </c>
      <c r="B93" t="str">
        <f t="shared" si="23"/>
        <v>Rail</v>
      </c>
      <c r="C93" t="str">
        <f t="shared" si="23"/>
        <v>Gas/diesel oil excl. biofuels</v>
      </c>
      <c r="D93" t="str">
        <f t="shared" si="23"/>
        <v>Diesel trains</v>
      </c>
      <c r="E93" t="str">
        <f t="shared" si="23"/>
        <v>MD - Diesel trains</v>
      </c>
      <c r="F93" t="s">
        <v>295</v>
      </c>
      <c r="G93">
        <f t="shared" ref="G93:AW93" si="31">G32*phi_Oil_and_oil_products</f>
        <v>10.700000000000001</v>
      </c>
      <c r="H93">
        <f t="shared" si="31"/>
        <v>10.700000000000001</v>
      </c>
      <c r="I93">
        <f t="shared" si="31"/>
        <v>10.700000000000001</v>
      </c>
      <c r="J93">
        <f t="shared" si="31"/>
        <v>10.700000000000001</v>
      </c>
      <c r="K93">
        <f t="shared" si="31"/>
        <v>10.700000000000001</v>
      </c>
      <c r="L93">
        <f t="shared" si="31"/>
        <v>11.770000000000001</v>
      </c>
      <c r="M93">
        <f t="shared" si="31"/>
        <v>11.770000000000001</v>
      </c>
      <c r="N93">
        <f t="shared" si="31"/>
        <v>11.770000000000001</v>
      </c>
      <c r="O93">
        <f t="shared" si="31"/>
        <v>10.700000000000001</v>
      </c>
      <c r="P93">
        <f t="shared" si="31"/>
        <v>10.700000000000001</v>
      </c>
      <c r="Q93">
        <f t="shared" si="31"/>
        <v>13.91</v>
      </c>
      <c r="R93">
        <f t="shared" si="31"/>
        <v>12.84</v>
      </c>
      <c r="S93">
        <f t="shared" si="31"/>
        <v>8.56</v>
      </c>
      <c r="T93">
        <f t="shared" si="31"/>
        <v>9.6300000000000008</v>
      </c>
      <c r="U93">
        <f t="shared" si="31"/>
        <v>11.770000000000001</v>
      </c>
      <c r="V93">
        <f t="shared" si="31"/>
        <v>12.84</v>
      </c>
      <c r="W93">
        <f t="shared" si="31"/>
        <v>12.84</v>
      </c>
      <c r="X93">
        <f t="shared" si="31"/>
        <v>12.84</v>
      </c>
      <c r="Y93">
        <f t="shared" si="31"/>
        <v>12.84</v>
      </c>
      <c r="Z93">
        <f t="shared" si="31"/>
        <v>12.84</v>
      </c>
      <c r="AA93">
        <f t="shared" si="31"/>
        <v>11.770000000000001</v>
      </c>
      <c r="AB93">
        <f t="shared" si="31"/>
        <v>13.91</v>
      </c>
      <c r="AC93">
        <f t="shared" si="31"/>
        <v>13.91</v>
      </c>
      <c r="AD93">
        <f t="shared" si="31"/>
        <v>17.12</v>
      </c>
      <c r="AE93">
        <f t="shared" si="31"/>
        <v>19.260000000000002</v>
      </c>
      <c r="AF93">
        <f t="shared" si="31"/>
        <v>21.400000000000002</v>
      </c>
      <c r="AG93">
        <f t="shared" si="31"/>
        <v>22.470000000000002</v>
      </c>
      <c r="AH93">
        <f t="shared" si="31"/>
        <v>28.89</v>
      </c>
      <c r="AI93">
        <f t="shared" si="31"/>
        <v>33.17</v>
      </c>
      <c r="AJ93">
        <f t="shared" si="31"/>
        <v>27.82</v>
      </c>
      <c r="AK93">
        <f t="shared" si="31"/>
        <v>26.75</v>
      </c>
      <c r="AL93">
        <f t="shared" si="31"/>
        <v>34.24</v>
      </c>
      <c r="AM93">
        <f t="shared" si="31"/>
        <v>35.31</v>
      </c>
      <c r="AN93">
        <f t="shared" si="31"/>
        <v>39.590000000000003</v>
      </c>
      <c r="AO93">
        <f t="shared" si="31"/>
        <v>40.660000000000004</v>
      </c>
      <c r="AP93">
        <f t="shared" si="31"/>
        <v>42.800000000000004</v>
      </c>
      <c r="AQ93">
        <f t="shared" si="31"/>
        <v>43.870000000000005</v>
      </c>
      <c r="AR93">
        <f t="shared" si="31"/>
        <v>41.730000000000004</v>
      </c>
      <c r="AS93">
        <f t="shared" si="31"/>
        <v>59.92</v>
      </c>
      <c r="AT93">
        <f t="shared" si="31"/>
        <v>59.92</v>
      </c>
      <c r="AU93">
        <f t="shared" si="31"/>
        <v>67.410000000000011</v>
      </c>
      <c r="AV93">
        <f t="shared" si="31"/>
        <v>78.11</v>
      </c>
      <c r="AW93">
        <f t="shared" si="31"/>
        <v>80.25</v>
      </c>
    </row>
    <row r="94" spans="1:49">
      <c r="A94" t="str">
        <f t="shared" si="23"/>
        <v>GH</v>
      </c>
      <c r="B94" t="str">
        <f t="shared" si="23"/>
        <v>Road</v>
      </c>
      <c r="C94" t="str">
        <f t="shared" si="23"/>
        <v>Gas/diesel oil excl. biofuels</v>
      </c>
      <c r="D94" t="str">
        <f t="shared" si="23"/>
        <v>Diesel cars</v>
      </c>
      <c r="E94" t="str">
        <f t="shared" si="23"/>
        <v>MD - Diesel cars</v>
      </c>
      <c r="F94" t="s">
        <v>295</v>
      </c>
      <c r="G94">
        <f t="shared" ref="G94:AW94" si="32">G33*phi_Oil_and_oil_products</f>
        <v>127.33000000000001</v>
      </c>
      <c r="H94">
        <f t="shared" si="32"/>
        <v>136.96</v>
      </c>
      <c r="I94">
        <f t="shared" si="32"/>
        <v>136.96</v>
      </c>
      <c r="J94">
        <f t="shared" si="32"/>
        <v>130.54000000000002</v>
      </c>
      <c r="K94">
        <f t="shared" si="32"/>
        <v>149.80000000000001</v>
      </c>
      <c r="L94">
        <f t="shared" si="32"/>
        <v>154.08000000000001</v>
      </c>
      <c r="M94">
        <f t="shared" si="32"/>
        <v>170.13000000000002</v>
      </c>
      <c r="N94">
        <f t="shared" si="32"/>
        <v>167.99</v>
      </c>
      <c r="O94">
        <f t="shared" si="32"/>
        <v>142.31</v>
      </c>
      <c r="P94">
        <f t="shared" si="32"/>
        <v>156.22</v>
      </c>
      <c r="Q94">
        <f t="shared" si="32"/>
        <v>199.02</v>
      </c>
      <c r="R94">
        <f t="shared" si="32"/>
        <v>178.69</v>
      </c>
      <c r="S94">
        <f t="shared" si="32"/>
        <v>121.98</v>
      </c>
      <c r="T94">
        <f t="shared" si="32"/>
        <v>135.89000000000001</v>
      </c>
      <c r="U94">
        <f t="shared" si="32"/>
        <v>173.34</v>
      </c>
      <c r="V94">
        <f t="shared" si="32"/>
        <v>181.9</v>
      </c>
      <c r="W94">
        <f t="shared" si="32"/>
        <v>185.11</v>
      </c>
      <c r="X94">
        <f t="shared" si="32"/>
        <v>184.04000000000002</v>
      </c>
      <c r="Y94">
        <f t="shared" si="32"/>
        <v>189.39000000000001</v>
      </c>
      <c r="Z94">
        <f t="shared" si="32"/>
        <v>184.04000000000002</v>
      </c>
      <c r="AA94">
        <f t="shared" si="32"/>
        <v>173.34</v>
      </c>
      <c r="AB94">
        <f t="shared" si="32"/>
        <v>212.93</v>
      </c>
      <c r="AC94">
        <f t="shared" si="32"/>
        <v>215.07000000000002</v>
      </c>
      <c r="AD94">
        <f t="shared" si="32"/>
        <v>253.59</v>
      </c>
      <c r="AE94">
        <f t="shared" si="32"/>
        <v>284.62</v>
      </c>
      <c r="AF94">
        <f t="shared" si="32"/>
        <v>314.58000000000004</v>
      </c>
      <c r="AG94">
        <f t="shared" si="32"/>
        <v>325.28000000000003</v>
      </c>
      <c r="AH94">
        <f t="shared" si="32"/>
        <v>420.51000000000005</v>
      </c>
      <c r="AI94">
        <f t="shared" si="32"/>
        <v>480.43</v>
      </c>
      <c r="AJ94">
        <f t="shared" si="32"/>
        <v>401.25</v>
      </c>
      <c r="AK94">
        <f t="shared" si="32"/>
        <v>391.62</v>
      </c>
      <c r="AL94">
        <f t="shared" si="32"/>
        <v>497.55</v>
      </c>
      <c r="AM94">
        <f t="shared" si="32"/>
        <v>506.11</v>
      </c>
      <c r="AN94">
        <f t="shared" si="32"/>
        <v>569.24</v>
      </c>
      <c r="AO94">
        <f t="shared" si="32"/>
        <v>589.57000000000005</v>
      </c>
      <c r="AP94">
        <f t="shared" si="32"/>
        <v>625.95000000000005</v>
      </c>
      <c r="AQ94">
        <f t="shared" si="32"/>
        <v>640.93000000000006</v>
      </c>
      <c r="AR94">
        <f t="shared" si="32"/>
        <v>608.83000000000004</v>
      </c>
      <c r="AS94">
        <f t="shared" si="32"/>
        <v>858.1400000000001</v>
      </c>
      <c r="AT94">
        <f t="shared" si="32"/>
        <v>851.72</v>
      </c>
      <c r="AU94">
        <f t="shared" si="32"/>
        <v>958.72</v>
      </c>
      <c r="AV94">
        <f t="shared" si="32"/>
        <v>1113.8700000000001</v>
      </c>
      <c r="AW94">
        <f t="shared" si="32"/>
        <v>1153.46</v>
      </c>
    </row>
    <row r="95" spans="1:49">
      <c r="A95" t="str">
        <f t="shared" si="23"/>
        <v>GH</v>
      </c>
      <c r="B95" t="str">
        <f t="shared" si="23"/>
        <v>Road</v>
      </c>
      <c r="C95" t="str">
        <f t="shared" si="23"/>
        <v>Motor gasoline excl. biofuels</v>
      </c>
      <c r="D95" t="str">
        <f t="shared" si="23"/>
        <v>Petrol cars</v>
      </c>
      <c r="E95" t="str">
        <f t="shared" si="23"/>
        <v>MD - Petrol cars</v>
      </c>
      <c r="F95" t="s">
        <v>295</v>
      </c>
      <c r="G95">
        <f t="shared" ref="G95:AW95" si="33">G34*phi_Oil_and_oil_products</f>
        <v>216.14000000000001</v>
      </c>
      <c r="H95">
        <f t="shared" si="33"/>
        <v>206.51000000000002</v>
      </c>
      <c r="I95">
        <f t="shared" si="33"/>
        <v>227.91000000000003</v>
      </c>
      <c r="J95">
        <f t="shared" si="33"/>
        <v>254.66000000000003</v>
      </c>
      <c r="K95">
        <f t="shared" si="33"/>
        <v>266.43</v>
      </c>
      <c r="L95">
        <f t="shared" si="33"/>
        <v>279.27000000000004</v>
      </c>
      <c r="M95">
        <f t="shared" si="33"/>
        <v>289.97000000000003</v>
      </c>
      <c r="N95">
        <f t="shared" si="33"/>
        <v>294.25</v>
      </c>
      <c r="O95">
        <f t="shared" si="33"/>
        <v>247.17000000000002</v>
      </c>
      <c r="P95">
        <f t="shared" si="33"/>
        <v>273.92</v>
      </c>
      <c r="Q95">
        <f t="shared" si="33"/>
        <v>300.67</v>
      </c>
      <c r="R95">
        <f t="shared" si="33"/>
        <v>277.13</v>
      </c>
      <c r="S95">
        <f t="shared" si="33"/>
        <v>218.28</v>
      </c>
      <c r="T95">
        <f t="shared" si="33"/>
        <v>196.88000000000002</v>
      </c>
      <c r="U95">
        <f t="shared" si="33"/>
        <v>252.52</v>
      </c>
      <c r="V95">
        <f t="shared" si="33"/>
        <v>276.06</v>
      </c>
      <c r="W95">
        <f t="shared" si="33"/>
        <v>281.41000000000003</v>
      </c>
      <c r="X95">
        <f t="shared" si="33"/>
        <v>309.23</v>
      </c>
      <c r="Y95">
        <f t="shared" si="33"/>
        <v>371.29</v>
      </c>
      <c r="Z95">
        <f t="shared" si="33"/>
        <v>369.15000000000003</v>
      </c>
      <c r="AA95">
        <f t="shared" si="33"/>
        <v>339.19</v>
      </c>
      <c r="AB95">
        <f t="shared" si="33"/>
        <v>398.04</v>
      </c>
      <c r="AC95">
        <f t="shared" si="33"/>
        <v>401.25</v>
      </c>
      <c r="AD95">
        <f t="shared" si="33"/>
        <v>380.92</v>
      </c>
      <c r="AE95">
        <f t="shared" si="33"/>
        <v>405.53000000000003</v>
      </c>
      <c r="AF95">
        <f t="shared" si="33"/>
        <v>437.63000000000005</v>
      </c>
      <c r="AG95">
        <f t="shared" si="33"/>
        <v>459.03000000000003</v>
      </c>
      <c r="AH95">
        <f t="shared" si="33"/>
        <v>508.25000000000006</v>
      </c>
      <c r="AI95">
        <f t="shared" si="33"/>
        <v>551.05000000000007</v>
      </c>
      <c r="AJ95">
        <f t="shared" si="33"/>
        <v>587.43000000000006</v>
      </c>
      <c r="AK95">
        <f t="shared" si="33"/>
        <v>600.27</v>
      </c>
      <c r="AL95">
        <f t="shared" si="33"/>
        <v>638.79000000000008</v>
      </c>
      <c r="AM95">
        <f t="shared" si="33"/>
        <v>538.21</v>
      </c>
      <c r="AN95">
        <f t="shared" si="33"/>
        <v>644.14</v>
      </c>
      <c r="AO95">
        <f t="shared" si="33"/>
        <v>602.41000000000008</v>
      </c>
      <c r="AP95">
        <f t="shared" si="33"/>
        <v>573.52</v>
      </c>
      <c r="AQ95">
        <f t="shared" si="33"/>
        <v>625.95000000000005</v>
      </c>
      <c r="AR95">
        <f t="shared" si="33"/>
        <v>627.02</v>
      </c>
      <c r="AS95">
        <f t="shared" si="33"/>
        <v>802.5</v>
      </c>
      <c r="AT95">
        <f t="shared" si="33"/>
        <v>845.30000000000007</v>
      </c>
      <c r="AU95">
        <f t="shared" si="33"/>
        <v>924.48</v>
      </c>
      <c r="AV95">
        <f t="shared" si="33"/>
        <v>1137.4100000000001</v>
      </c>
      <c r="AW95">
        <f t="shared" si="33"/>
        <v>1237.99</v>
      </c>
    </row>
    <row r="96" spans="1:49">
      <c r="A96" t="str">
        <f t="shared" ref="A96:E105" si="34">A35</f>
        <v>GH</v>
      </c>
      <c r="B96" t="str">
        <f t="shared" si="34"/>
        <v>Commercial and public services</v>
      </c>
      <c r="C96" t="str">
        <f t="shared" si="34"/>
        <v>Charcoal</v>
      </c>
      <c r="D96" t="str">
        <f t="shared" si="34"/>
        <v>Charcoal stoves</v>
      </c>
      <c r="E96" t="str">
        <f t="shared" si="34"/>
        <v>MTH.100.C - Charcoal stoves</v>
      </c>
      <c r="F96" t="s">
        <v>295</v>
      </c>
      <c r="G96">
        <f t="shared" ref="G96:AW96" si="35">G35*phi_Combustible_renewables</f>
        <v>0</v>
      </c>
      <c r="H96">
        <f t="shared" si="35"/>
        <v>0</v>
      </c>
      <c r="I96">
        <f t="shared" si="35"/>
        <v>0</v>
      </c>
      <c r="J96">
        <f t="shared" si="35"/>
        <v>0</v>
      </c>
      <c r="K96">
        <f t="shared" si="35"/>
        <v>0</v>
      </c>
      <c r="L96">
        <f t="shared" si="35"/>
        <v>0</v>
      </c>
      <c r="M96">
        <f t="shared" si="35"/>
        <v>0</v>
      </c>
      <c r="N96">
        <f t="shared" si="35"/>
        <v>0</v>
      </c>
      <c r="O96">
        <f t="shared" si="35"/>
        <v>0</v>
      </c>
      <c r="P96">
        <f t="shared" si="35"/>
        <v>0</v>
      </c>
      <c r="Q96">
        <f t="shared" si="35"/>
        <v>0</v>
      </c>
      <c r="R96">
        <f t="shared" si="35"/>
        <v>0</v>
      </c>
      <c r="S96">
        <f t="shared" si="35"/>
        <v>0</v>
      </c>
      <c r="T96">
        <f t="shared" si="35"/>
        <v>0</v>
      </c>
      <c r="U96">
        <f t="shared" si="35"/>
        <v>0</v>
      </c>
      <c r="V96">
        <f t="shared" si="35"/>
        <v>0</v>
      </c>
      <c r="W96">
        <f t="shared" si="35"/>
        <v>0</v>
      </c>
      <c r="X96">
        <f t="shared" si="35"/>
        <v>0</v>
      </c>
      <c r="Y96">
        <f t="shared" si="35"/>
        <v>0</v>
      </c>
      <c r="Z96">
        <f t="shared" si="35"/>
        <v>0</v>
      </c>
      <c r="AA96">
        <f t="shared" si="35"/>
        <v>0</v>
      </c>
      <c r="AB96">
        <f t="shared" si="35"/>
        <v>0</v>
      </c>
      <c r="AC96">
        <f t="shared" si="35"/>
        <v>0</v>
      </c>
      <c r="AD96">
        <f t="shared" si="35"/>
        <v>0</v>
      </c>
      <c r="AE96">
        <f t="shared" si="35"/>
        <v>0</v>
      </c>
      <c r="AF96">
        <f t="shared" si="35"/>
        <v>0</v>
      </c>
      <c r="AG96">
        <f t="shared" si="35"/>
        <v>0</v>
      </c>
      <c r="AH96">
        <f t="shared" si="35"/>
        <v>0</v>
      </c>
      <c r="AI96">
        <f t="shared" si="35"/>
        <v>0</v>
      </c>
      <c r="AJ96">
        <f t="shared" si="35"/>
        <v>0</v>
      </c>
      <c r="AK96">
        <f t="shared" si="35"/>
        <v>0</v>
      </c>
      <c r="AL96">
        <f t="shared" si="35"/>
        <v>0</v>
      </c>
      <c r="AM96">
        <f t="shared" si="35"/>
        <v>0</v>
      </c>
      <c r="AN96">
        <f t="shared" si="35"/>
        <v>0</v>
      </c>
      <c r="AO96">
        <f t="shared" si="35"/>
        <v>0</v>
      </c>
      <c r="AP96">
        <f t="shared" si="35"/>
        <v>0</v>
      </c>
      <c r="AQ96">
        <f t="shared" si="35"/>
        <v>0</v>
      </c>
      <c r="AR96">
        <f t="shared" si="35"/>
        <v>0</v>
      </c>
      <c r="AS96">
        <f t="shared" si="35"/>
        <v>0</v>
      </c>
      <c r="AT96">
        <f t="shared" si="35"/>
        <v>0</v>
      </c>
      <c r="AU96">
        <f t="shared" si="35"/>
        <v>0</v>
      </c>
      <c r="AV96">
        <f t="shared" si="35"/>
        <v>8.0499999999999989</v>
      </c>
      <c r="AW96">
        <f t="shared" si="35"/>
        <v>69</v>
      </c>
    </row>
    <row r="97" spans="1:49">
      <c r="A97" t="str">
        <f t="shared" si="34"/>
        <v>GH</v>
      </c>
      <c r="B97" t="str">
        <f t="shared" si="34"/>
        <v>Commercial and public services</v>
      </c>
      <c r="C97" t="str">
        <f t="shared" si="34"/>
        <v>Electricity</v>
      </c>
      <c r="D97" t="str">
        <f t="shared" si="34"/>
        <v>Electric motors</v>
      </c>
      <c r="E97" t="str">
        <f t="shared" si="34"/>
        <v>MD - Electric motors</v>
      </c>
      <c r="F97" t="s">
        <v>295</v>
      </c>
      <c r="G97">
        <f t="shared" ref="G97:AW97" si="36">G36*phi_Electricity</f>
        <v>2.6999999999999997</v>
      </c>
      <c r="H97">
        <f t="shared" si="36"/>
        <v>3</v>
      </c>
      <c r="I97">
        <f t="shared" si="36"/>
        <v>3.5999999999999996</v>
      </c>
      <c r="J97">
        <f t="shared" si="36"/>
        <v>0</v>
      </c>
      <c r="K97">
        <f t="shared" si="36"/>
        <v>0</v>
      </c>
      <c r="L97">
        <f t="shared" si="36"/>
        <v>0</v>
      </c>
      <c r="M97">
        <f t="shared" si="36"/>
        <v>0</v>
      </c>
      <c r="N97">
        <f t="shared" si="36"/>
        <v>0</v>
      </c>
      <c r="O97">
        <f t="shared" si="36"/>
        <v>0</v>
      </c>
      <c r="P97">
        <f t="shared" si="36"/>
        <v>0</v>
      </c>
      <c r="Q97">
        <f t="shared" si="36"/>
        <v>0</v>
      </c>
      <c r="R97">
        <f t="shared" si="36"/>
        <v>0</v>
      </c>
      <c r="S97">
        <f t="shared" si="36"/>
        <v>0</v>
      </c>
      <c r="T97">
        <f t="shared" si="36"/>
        <v>0</v>
      </c>
      <c r="U97">
        <f t="shared" si="36"/>
        <v>0</v>
      </c>
      <c r="V97">
        <f t="shared" si="36"/>
        <v>0</v>
      </c>
      <c r="W97">
        <f t="shared" si="36"/>
        <v>0</v>
      </c>
      <c r="X97">
        <f t="shared" si="36"/>
        <v>0</v>
      </c>
      <c r="Y97">
        <f t="shared" si="36"/>
        <v>0</v>
      </c>
      <c r="Z97">
        <f t="shared" si="36"/>
        <v>0</v>
      </c>
      <c r="AA97">
        <f t="shared" si="36"/>
        <v>0</v>
      </c>
      <c r="AB97">
        <f t="shared" si="36"/>
        <v>0</v>
      </c>
      <c r="AC97">
        <f t="shared" si="36"/>
        <v>0</v>
      </c>
      <c r="AD97">
        <f t="shared" si="36"/>
        <v>0</v>
      </c>
      <c r="AE97">
        <f t="shared" si="36"/>
        <v>8.6999999999999993</v>
      </c>
      <c r="AF97">
        <f t="shared" si="36"/>
        <v>10.199999999999999</v>
      </c>
      <c r="AG97">
        <f t="shared" si="36"/>
        <v>11.7</v>
      </c>
      <c r="AH97">
        <f t="shared" si="36"/>
        <v>10.199999999999999</v>
      </c>
      <c r="AI97">
        <f t="shared" si="36"/>
        <v>9.2999999999999989</v>
      </c>
      <c r="AJ97">
        <f t="shared" si="36"/>
        <v>15</v>
      </c>
      <c r="AK97">
        <f t="shared" si="36"/>
        <v>15.899999999999999</v>
      </c>
      <c r="AL97">
        <f t="shared" si="36"/>
        <v>16.5</v>
      </c>
      <c r="AM97">
        <f t="shared" si="36"/>
        <v>17.399999999999999</v>
      </c>
      <c r="AN97">
        <f t="shared" si="36"/>
        <v>18.599999999999998</v>
      </c>
      <c r="AO97">
        <f t="shared" si="36"/>
        <v>19.5</v>
      </c>
      <c r="AP97">
        <f t="shared" si="36"/>
        <v>24</v>
      </c>
      <c r="AQ97">
        <f t="shared" si="36"/>
        <v>24.3</v>
      </c>
      <c r="AR97">
        <f t="shared" si="36"/>
        <v>28.2</v>
      </c>
      <c r="AS97">
        <f t="shared" si="36"/>
        <v>27.599999999999998</v>
      </c>
      <c r="AT97">
        <f t="shared" si="36"/>
        <v>31.799999999999997</v>
      </c>
      <c r="AU97">
        <f t="shared" si="36"/>
        <v>33.9</v>
      </c>
      <c r="AV97">
        <f t="shared" si="36"/>
        <v>37.799999999999997</v>
      </c>
      <c r="AW97">
        <f t="shared" si="36"/>
        <v>49.199999999999996</v>
      </c>
    </row>
    <row r="98" spans="1:49">
      <c r="A98" t="str">
        <f t="shared" si="34"/>
        <v>GH</v>
      </c>
      <c r="B98" t="str">
        <f t="shared" si="34"/>
        <v>Commercial and public services</v>
      </c>
      <c r="C98" t="str">
        <f t="shared" si="34"/>
        <v>Electricity</v>
      </c>
      <c r="D98" t="str">
        <f t="shared" si="34"/>
        <v>Electric heaters - MTH.100.C</v>
      </c>
      <c r="E98" t="str">
        <f t="shared" si="34"/>
        <v>MTH.100.C - Electric heaters</v>
      </c>
      <c r="F98" t="s">
        <v>295</v>
      </c>
      <c r="G98">
        <f t="shared" ref="G98:AW98" si="37">G37*phi_Electricity</f>
        <v>2.6999999999999997</v>
      </c>
      <c r="H98">
        <f t="shared" si="37"/>
        <v>3</v>
      </c>
      <c r="I98">
        <f t="shared" si="37"/>
        <v>3.5999999999999996</v>
      </c>
      <c r="J98">
        <f t="shared" si="37"/>
        <v>0</v>
      </c>
      <c r="K98">
        <f t="shared" si="37"/>
        <v>0</v>
      </c>
      <c r="L98">
        <f t="shared" si="37"/>
        <v>0</v>
      </c>
      <c r="M98">
        <f t="shared" si="37"/>
        <v>0</v>
      </c>
      <c r="N98">
        <f t="shared" si="37"/>
        <v>0</v>
      </c>
      <c r="O98">
        <f t="shared" si="37"/>
        <v>0</v>
      </c>
      <c r="P98">
        <f t="shared" si="37"/>
        <v>0</v>
      </c>
      <c r="Q98">
        <f t="shared" si="37"/>
        <v>0</v>
      </c>
      <c r="R98">
        <f t="shared" si="37"/>
        <v>0</v>
      </c>
      <c r="S98">
        <f t="shared" si="37"/>
        <v>0</v>
      </c>
      <c r="T98">
        <f t="shared" si="37"/>
        <v>0</v>
      </c>
      <c r="U98">
        <f t="shared" si="37"/>
        <v>0</v>
      </c>
      <c r="V98">
        <f t="shared" si="37"/>
        <v>0</v>
      </c>
      <c r="W98">
        <f t="shared" si="37"/>
        <v>0</v>
      </c>
      <c r="X98">
        <f t="shared" si="37"/>
        <v>0</v>
      </c>
      <c r="Y98">
        <f t="shared" si="37"/>
        <v>0</v>
      </c>
      <c r="Z98">
        <f t="shared" si="37"/>
        <v>0</v>
      </c>
      <c r="AA98">
        <f t="shared" si="37"/>
        <v>0</v>
      </c>
      <c r="AB98">
        <f t="shared" si="37"/>
        <v>0</v>
      </c>
      <c r="AC98">
        <f t="shared" si="37"/>
        <v>0</v>
      </c>
      <c r="AD98">
        <f t="shared" si="37"/>
        <v>0</v>
      </c>
      <c r="AE98">
        <f t="shared" si="37"/>
        <v>8.6999999999999993</v>
      </c>
      <c r="AF98">
        <f t="shared" si="37"/>
        <v>10.199999999999999</v>
      </c>
      <c r="AG98">
        <f t="shared" si="37"/>
        <v>11.7</v>
      </c>
      <c r="AH98">
        <f t="shared" si="37"/>
        <v>10.199999999999999</v>
      </c>
      <c r="AI98">
        <f t="shared" si="37"/>
        <v>9.2999999999999989</v>
      </c>
      <c r="AJ98">
        <f t="shared" si="37"/>
        <v>15</v>
      </c>
      <c r="AK98">
        <f t="shared" si="37"/>
        <v>15.899999999999999</v>
      </c>
      <c r="AL98">
        <f t="shared" si="37"/>
        <v>16.5</v>
      </c>
      <c r="AM98">
        <f t="shared" si="37"/>
        <v>17.399999999999999</v>
      </c>
      <c r="AN98">
        <f t="shared" si="37"/>
        <v>18.599999999999998</v>
      </c>
      <c r="AO98">
        <f t="shared" si="37"/>
        <v>19.5</v>
      </c>
      <c r="AP98">
        <f t="shared" si="37"/>
        <v>24</v>
      </c>
      <c r="AQ98">
        <f t="shared" si="37"/>
        <v>24.3</v>
      </c>
      <c r="AR98">
        <f t="shared" si="37"/>
        <v>28.2</v>
      </c>
      <c r="AS98">
        <f t="shared" si="37"/>
        <v>27.599999999999998</v>
      </c>
      <c r="AT98">
        <f t="shared" si="37"/>
        <v>31.799999999999997</v>
      </c>
      <c r="AU98">
        <f t="shared" si="37"/>
        <v>33.9</v>
      </c>
      <c r="AV98">
        <f t="shared" si="37"/>
        <v>37.799999999999997</v>
      </c>
      <c r="AW98">
        <f t="shared" si="37"/>
        <v>49.199999999999996</v>
      </c>
    </row>
    <row r="99" spans="1:49">
      <c r="A99" t="str">
        <f t="shared" si="34"/>
        <v>GH</v>
      </c>
      <c r="B99" t="str">
        <f t="shared" si="34"/>
        <v>Commercial and public services</v>
      </c>
      <c r="C99" t="str">
        <f t="shared" si="34"/>
        <v>Electricity</v>
      </c>
      <c r="D99" t="str">
        <f t="shared" si="34"/>
        <v>Electric lights</v>
      </c>
      <c r="E99" t="str">
        <f t="shared" si="34"/>
        <v>Light - Electric lights</v>
      </c>
      <c r="F99" t="s">
        <v>295</v>
      </c>
      <c r="G99">
        <f t="shared" ref="G99:AW99" si="38">G38*phi_Electricity</f>
        <v>3.6</v>
      </c>
      <c r="H99">
        <f t="shared" si="38"/>
        <v>4</v>
      </c>
      <c r="I99">
        <f t="shared" si="38"/>
        <v>4.8000000000000007</v>
      </c>
      <c r="J99">
        <f t="shared" si="38"/>
        <v>0</v>
      </c>
      <c r="K99">
        <f t="shared" si="38"/>
        <v>0</v>
      </c>
      <c r="L99">
        <f t="shared" si="38"/>
        <v>0</v>
      </c>
      <c r="M99">
        <f t="shared" si="38"/>
        <v>0</v>
      </c>
      <c r="N99">
        <f t="shared" si="38"/>
        <v>0</v>
      </c>
      <c r="O99">
        <f t="shared" si="38"/>
        <v>0</v>
      </c>
      <c r="P99">
        <f t="shared" si="38"/>
        <v>0</v>
      </c>
      <c r="Q99">
        <f t="shared" si="38"/>
        <v>0</v>
      </c>
      <c r="R99">
        <f t="shared" si="38"/>
        <v>0</v>
      </c>
      <c r="S99">
        <f t="shared" si="38"/>
        <v>0</v>
      </c>
      <c r="T99">
        <f t="shared" si="38"/>
        <v>0</v>
      </c>
      <c r="U99">
        <f t="shared" si="38"/>
        <v>0</v>
      </c>
      <c r="V99">
        <f t="shared" si="38"/>
        <v>0</v>
      </c>
      <c r="W99">
        <f t="shared" si="38"/>
        <v>0</v>
      </c>
      <c r="X99">
        <f t="shared" si="38"/>
        <v>0</v>
      </c>
      <c r="Y99">
        <f t="shared" si="38"/>
        <v>0</v>
      </c>
      <c r="Z99">
        <f t="shared" si="38"/>
        <v>0</v>
      </c>
      <c r="AA99">
        <f t="shared" si="38"/>
        <v>0</v>
      </c>
      <c r="AB99">
        <f t="shared" si="38"/>
        <v>0</v>
      </c>
      <c r="AC99">
        <f t="shared" si="38"/>
        <v>0</v>
      </c>
      <c r="AD99">
        <f t="shared" si="38"/>
        <v>0</v>
      </c>
      <c r="AE99">
        <f t="shared" si="38"/>
        <v>11.600000000000001</v>
      </c>
      <c r="AF99">
        <f t="shared" si="38"/>
        <v>13.600000000000001</v>
      </c>
      <c r="AG99">
        <f t="shared" si="38"/>
        <v>15.600000000000001</v>
      </c>
      <c r="AH99">
        <f t="shared" si="38"/>
        <v>13.600000000000001</v>
      </c>
      <c r="AI99">
        <f t="shared" si="38"/>
        <v>12.4</v>
      </c>
      <c r="AJ99">
        <f t="shared" si="38"/>
        <v>20</v>
      </c>
      <c r="AK99">
        <f t="shared" si="38"/>
        <v>21.200000000000003</v>
      </c>
      <c r="AL99">
        <f t="shared" si="38"/>
        <v>22</v>
      </c>
      <c r="AM99">
        <f t="shared" si="38"/>
        <v>23.200000000000003</v>
      </c>
      <c r="AN99">
        <f t="shared" si="38"/>
        <v>24.8</v>
      </c>
      <c r="AO99">
        <f t="shared" si="38"/>
        <v>26</v>
      </c>
      <c r="AP99">
        <f t="shared" si="38"/>
        <v>32</v>
      </c>
      <c r="AQ99">
        <f t="shared" si="38"/>
        <v>32.4</v>
      </c>
      <c r="AR99">
        <f t="shared" si="38"/>
        <v>37.6</v>
      </c>
      <c r="AS99">
        <f t="shared" si="38"/>
        <v>36.800000000000004</v>
      </c>
      <c r="AT99">
        <f t="shared" si="38"/>
        <v>42.400000000000006</v>
      </c>
      <c r="AU99">
        <f t="shared" si="38"/>
        <v>45.2</v>
      </c>
      <c r="AV99">
        <f t="shared" si="38"/>
        <v>50.400000000000006</v>
      </c>
      <c r="AW99">
        <f t="shared" si="38"/>
        <v>65.600000000000009</v>
      </c>
    </row>
    <row r="100" spans="1:49">
      <c r="A100" t="str">
        <f t="shared" si="34"/>
        <v>GH</v>
      </c>
      <c r="B100" t="str">
        <f t="shared" si="34"/>
        <v>Commercial and public services</v>
      </c>
      <c r="C100" t="str">
        <f t="shared" si="34"/>
        <v>Gas/diesel oil excl. biofuels</v>
      </c>
      <c r="D100" t="str">
        <f t="shared" si="34"/>
        <v>Diesel cars</v>
      </c>
      <c r="E100" t="str">
        <f t="shared" si="34"/>
        <v>MD - Diesel cars</v>
      </c>
      <c r="F100" t="s">
        <v>295</v>
      </c>
      <c r="G100">
        <f t="shared" ref="G100:AW100" si="39">G39*phi_Oil_and_oil_products</f>
        <v>9.6300000000000008</v>
      </c>
      <c r="H100">
        <f t="shared" si="39"/>
        <v>10.700000000000001</v>
      </c>
      <c r="I100">
        <f t="shared" si="39"/>
        <v>10.700000000000001</v>
      </c>
      <c r="J100">
        <f t="shared" si="39"/>
        <v>10.700000000000001</v>
      </c>
      <c r="K100">
        <f t="shared" si="39"/>
        <v>10.700000000000001</v>
      </c>
      <c r="L100">
        <f t="shared" si="39"/>
        <v>11.770000000000001</v>
      </c>
      <c r="M100">
        <f t="shared" si="39"/>
        <v>12.84</v>
      </c>
      <c r="N100">
        <f t="shared" si="39"/>
        <v>11.770000000000001</v>
      </c>
      <c r="O100">
        <f t="shared" si="39"/>
        <v>9.6300000000000008</v>
      </c>
      <c r="P100">
        <f t="shared" si="39"/>
        <v>11.770000000000001</v>
      </c>
      <c r="Q100">
        <f t="shared" si="39"/>
        <v>13.91</v>
      </c>
      <c r="R100">
        <f t="shared" si="39"/>
        <v>12.84</v>
      </c>
      <c r="S100">
        <f t="shared" si="39"/>
        <v>8.56</v>
      </c>
      <c r="T100">
        <f t="shared" si="39"/>
        <v>9.6300000000000008</v>
      </c>
      <c r="U100">
        <f t="shared" si="39"/>
        <v>11.770000000000001</v>
      </c>
      <c r="V100">
        <f t="shared" si="39"/>
        <v>12.84</v>
      </c>
      <c r="W100">
        <f t="shared" si="39"/>
        <v>12.84</v>
      </c>
      <c r="X100">
        <f t="shared" si="39"/>
        <v>12.84</v>
      </c>
      <c r="Y100">
        <f t="shared" si="39"/>
        <v>12.84</v>
      </c>
      <c r="Z100">
        <f t="shared" si="39"/>
        <v>12.84</v>
      </c>
      <c r="AA100">
        <f t="shared" si="39"/>
        <v>11.770000000000001</v>
      </c>
      <c r="AB100">
        <f t="shared" si="39"/>
        <v>13.91</v>
      </c>
      <c r="AC100">
        <f t="shared" si="39"/>
        <v>13.91</v>
      </c>
      <c r="AD100">
        <f t="shared" si="39"/>
        <v>17.12</v>
      </c>
      <c r="AE100">
        <f t="shared" si="39"/>
        <v>19.260000000000002</v>
      </c>
      <c r="AF100">
        <f t="shared" si="39"/>
        <v>21.400000000000002</v>
      </c>
      <c r="AG100">
        <f t="shared" si="39"/>
        <v>22.470000000000002</v>
      </c>
      <c r="AH100">
        <f t="shared" si="39"/>
        <v>28.89</v>
      </c>
      <c r="AI100">
        <f t="shared" si="39"/>
        <v>33.17</v>
      </c>
      <c r="AJ100">
        <f t="shared" si="39"/>
        <v>0</v>
      </c>
      <c r="AK100">
        <f t="shared" si="39"/>
        <v>0</v>
      </c>
      <c r="AL100">
        <f t="shared" si="39"/>
        <v>0</v>
      </c>
      <c r="AM100">
        <f t="shared" si="39"/>
        <v>0</v>
      </c>
      <c r="AN100">
        <f t="shared" si="39"/>
        <v>0</v>
      </c>
      <c r="AO100">
        <f t="shared" si="39"/>
        <v>0</v>
      </c>
      <c r="AP100">
        <f t="shared" si="39"/>
        <v>0</v>
      </c>
      <c r="AQ100">
        <f t="shared" si="39"/>
        <v>0</v>
      </c>
      <c r="AR100">
        <f t="shared" si="39"/>
        <v>0</v>
      </c>
      <c r="AS100">
        <f t="shared" si="39"/>
        <v>0</v>
      </c>
      <c r="AT100">
        <f t="shared" si="39"/>
        <v>0</v>
      </c>
      <c r="AU100">
        <f t="shared" si="39"/>
        <v>0</v>
      </c>
      <c r="AV100">
        <f t="shared" si="39"/>
        <v>0</v>
      </c>
      <c r="AW100">
        <f t="shared" si="39"/>
        <v>0</v>
      </c>
    </row>
    <row r="101" spans="1:49">
      <c r="A101" t="str">
        <f t="shared" si="34"/>
        <v>GH</v>
      </c>
      <c r="B101" t="str">
        <f t="shared" si="34"/>
        <v>Commercial and public services</v>
      </c>
      <c r="C101" t="str">
        <f t="shared" si="34"/>
        <v>Liquefied petroleum gases (LPG)</v>
      </c>
      <c r="D101" t="str">
        <f t="shared" si="34"/>
        <v>LPG stoves</v>
      </c>
      <c r="E101" t="str">
        <f t="shared" si="34"/>
        <v>MTH.100.C - LPG stoves</v>
      </c>
      <c r="F101" t="s">
        <v>295</v>
      </c>
      <c r="G101">
        <f t="shared" ref="G101:AW101" si="40">G40*phi_Oil_and_oil_products</f>
        <v>0</v>
      </c>
      <c r="H101">
        <f t="shared" si="40"/>
        <v>0</v>
      </c>
      <c r="I101">
        <f t="shared" si="40"/>
        <v>0</v>
      </c>
      <c r="J101">
        <f t="shared" si="40"/>
        <v>0</v>
      </c>
      <c r="K101">
        <f t="shared" si="40"/>
        <v>0</v>
      </c>
      <c r="L101">
        <f t="shared" si="40"/>
        <v>0</v>
      </c>
      <c r="M101">
        <f t="shared" si="40"/>
        <v>0</v>
      </c>
      <c r="N101">
        <f t="shared" si="40"/>
        <v>0</v>
      </c>
      <c r="O101">
        <f t="shared" si="40"/>
        <v>0</v>
      </c>
      <c r="P101">
        <f t="shared" si="40"/>
        <v>0</v>
      </c>
      <c r="Q101">
        <f t="shared" si="40"/>
        <v>0</v>
      </c>
      <c r="R101">
        <f t="shared" si="40"/>
        <v>0</v>
      </c>
      <c r="S101">
        <f t="shared" si="40"/>
        <v>0</v>
      </c>
      <c r="T101">
        <f t="shared" si="40"/>
        <v>0</v>
      </c>
      <c r="U101">
        <f t="shared" si="40"/>
        <v>0</v>
      </c>
      <c r="V101">
        <f t="shared" si="40"/>
        <v>0</v>
      </c>
      <c r="W101">
        <f t="shared" si="40"/>
        <v>0</v>
      </c>
      <c r="X101">
        <f t="shared" si="40"/>
        <v>0</v>
      </c>
      <c r="Y101">
        <f t="shared" si="40"/>
        <v>0</v>
      </c>
      <c r="Z101">
        <f t="shared" si="40"/>
        <v>0</v>
      </c>
      <c r="AA101">
        <f t="shared" si="40"/>
        <v>0</v>
      </c>
      <c r="AB101">
        <f t="shared" si="40"/>
        <v>0</v>
      </c>
      <c r="AC101">
        <f t="shared" si="40"/>
        <v>0</v>
      </c>
      <c r="AD101">
        <f t="shared" si="40"/>
        <v>0</v>
      </c>
      <c r="AE101">
        <f t="shared" si="40"/>
        <v>0</v>
      </c>
      <c r="AF101">
        <f t="shared" si="40"/>
        <v>0</v>
      </c>
      <c r="AG101">
        <f t="shared" si="40"/>
        <v>0</v>
      </c>
      <c r="AH101">
        <f t="shared" si="40"/>
        <v>0</v>
      </c>
      <c r="AI101">
        <f t="shared" si="40"/>
        <v>0</v>
      </c>
      <c r="AJ101">
        <f t="shared" si="40"/>
        <v>5.3500000000000005</v>
      </c>
      <c r="AK101">
        <f t="shared" si="40"/>
        <v>5.3500000000000005</v>
      </c>
      <c r="AL101">
        <f t="shared" si="40"/>
        <v>7.49</v>
      </c>
      <c r="AM101">
        <f t="shared" si="40"/>
        <v>8.56</v>
      </c>
      <c r="AN101">
        <f t="shared" si="40"/>
        <v>9.6300000000000008</v>
      </c>
      <c r="AO101">
        <f t="shared" si="40"/>
        <v>10.700000000000001</v>
      </c>
      <c r="AP101">
        <f t="shared" si="40"/>
        <v>12.84</v>
      </c>
      <c r="AQ101">
        <f t="shared" si="40"/>
        <v>14.98</v>
      </c>
      <c r="AR101">
        <f t="shared" si="40"/>
        <v>18.190000000000001</v>
      </c>
      <c r="AS101">
        <f t="shared" si="40"/>
        <v>31.03</v>
      </c>
      <c r="AT101">
        <f t="shared" si="40"/>
        <v>25.68</v>
      </c>
      <c r="AU101">
        <f t="shared" si="40"/>
        <v>29.96</v>
      </c>
      <c r="AV101">
        <f t="shared" si="40"/>
        <v>37.450000000000003</v>
      </c>
      <c r="AW101">
        <f t="shared" si="40"/>
        <v>35.31</v>
      </c>
    </row>
    <row r="102" spans="1:49">
      <c r="A102" t="str">
        <f t="shared" si="34"/>
        <v>GH</v>
      </c>
      <c r="B102" t="str">
        <f t="shared" si="34"/>
        <v>Commercial and public services</v>
      </c>
      <c r="C102" t="str">
        <f t="shared" si="34"/>
        <v>Primary solid biofuels</v>
      </c>
      <c r="D102" t="str">
        <f t="shared" si="34"/>
        <v>Wood stoves</v>
      </c>
      <c r="E102" t="str">
        <f t="shared" si="34"/>
        <v>MTH.100.C - Wood stoves</v>
      </c>
      <c r="F102" t="s">
        <v>295</v>
      </c>
      <c r="G102">
        <f t="shared" ref="G102:AW102" si="41">G41*phi_Combustible_renewables</f>
        <v>0</v>
      </c>
      <c r="H102">
        <f t="shared" si="41"/>
        <v>0</v>
      </c>
      <c r="I102">
        <f t="shared" si="41"/>
        <v>0</v>
      </c>
      <c r="J102">
        <f t="shared" si="41"/>
        <v>0</v>
      </c>
      <c r="K102">
        <f t="shared" si="41"/>
        <v>0</v>
      </c>
      <c r="L102">
        <f t="shared" si="41"/>
        <v>0</v>
      </c>
      <c r="M102">
        <f t="shared" si="41"/>
        <v>0</v>
      </c>
      <c r="N102">
        <f t="shared" si="41"/>
        <v>0</v>
      </c>
      <c r="O102">
        <f t="shared" si="41"/>
        <v>0</v>
      </c>
      <c r="P102">
        <f t="shared" si="41"/>
        <v>0</v>
      </c>
      <c r="Q102">
        <f t="shared" si="41"/>
        <v>0</v>
      </c>
      <c r="R102">
        <f t="shared" si="41"/>
        <v>0</v>
      </c>
      <c r="S102">
        <f t="shared" si="41"/>
        <v>0</v>
      </c>
      <c r="T102">
        <f t="shared" si="41"/>
        <v>0</v>
      </c>
      <c r="U102">
        <f t="shared" si="41"/>
        <v>0</v>
      </c>
      <c r="V102">
        <f t="shared" si="41"/>
        <v>0</v>
      </c>
      <c r="W102">
        <f t="shared" si="41"/>
        <v>0</v>
      </c>
      <c r="X102">
        <f t="shared" si="41"/>
        <v>0</v>
      </c>
      <c r="Y102">
        <f t="shared" si="41"/>
        <v>0</v>
      </c>
      <c r="Z102">
        <f t="shared" si="41"/>
        <v>0</v>
      </c>
      <c r="AA102">
        <f t="shared" si="41"/>
        <v>0</v>
      </c>
      <c r="AB102">
        <f t="shared" si="41"/>
        <v>0</v>
      </c>
      <c r="AC102">
        <f t="shared" si="41"/>
        <v>0</v>
      </c>
      <c r="AD102">
        <f t="shared" si="41"/>
        <v>0</v>
      </c>
      <c r="AE102">
        <f t="shared" si="41"/>
        <v>0</v>
      </c>
      <c r="AF102">
        <f t="shared" si="41"/>
        <v>0</v>
      </c>
      <c r="AG102">
        <f t="shared" si="41"/>
        <v>0</v>
      </c>
      <c r="AH102">
        <f t="shared" si="41"/>
        <v>0</v>
      </c>
      <c r="AI102">
        <f t="shared" si="41"/>
        <v>0</v>
      </c>
      <c r="AJ102">
        <f t="shared" si="41"/>
        <v>100.05</v>
      </c>
      <c r="AK102">
        <f t="shared" si="41"/>
        <v>95.449999999999989</v>
      </c>
      <c r="AL102">
        <f t="shared" si="41"/>
        <v>88.55</v>
      </c>
      <c r="AM102">
        <f t="shared" si="41"/>
        <v>81.649999999999991</v>
      </c>
      <c r="AN102">
        <f t="shared" si="41"/>
        <v>75.899999999999991</v>
      </c>
      <c r="AO102">
        <f t="shared" si="41"/>
        <v>70.149999999999991</v>
      </c>
      <c r="AP102">
        <f t="shared" si="41"/>
        <v>65.55</v>
      </c>
      <c r="AQ102">
        <f t="shared" si="41"/>
        <v>62.099999999999994</v>
      </c>
      <c r="AR102">
        <f t="shared" si="41"/>
        <v>58.65</v>
      </c>
      <c r="AS102">
        <f t="shared" si="41"/>
        <v>57.499999999999993</v>
      </c>
      <c r="AT102">
        <f t="shared" si="41"/>
        <v>56.349999999999994</v>
      </c>
      <c r="AU102">
        <f t="shared" si="41"/>
        <v>57.499999999999993</v>
      </c>
      <c r="AV102">
        <f t="shared" si="41"/>
        <v>57.499999999999993</v>
      </c>
      <c r="AW102">
        <f t="shared" si="41"/>
        <v>57.499999999999993</v>
      </c>
    </row>
    <row r="103" spans="1:49">
      <c r="A103" t="str">
        <f t="shared" si="34"/>
        <v>GH</v>
      </c>
      <c r="B103" t="str">
        <f t="shared" si="34"/>
        <v>Residential</v>
      </c>
      <c r="C103" t="str">
        <f t="shared" si="34"/>
        <v>Charcoal</v>
      </c>
      <c r="D103" t="str">
        <f t="shared" si="34"/>
        <v>Charcoal stoves</v>
      </c>
      <c r="E103" t="str">
        <f t="shared" si="34"/>
        <v>MTH.100.C - Charcoal stoves</v>
      </c>
      <c r="F103" t="s">
        <v>295</v>
      </c>
      <c r="G103">
        <f t="shared" ref="G103:AW103" si="42">G42*phi_Combustible_renewables</f>
        <v>136.85</v>
      </c>
      <c r="H103">
        <f t="shared" si="42"/>
        <v>136.85</v>
      </c>
      <c r="I103">
        <f t="shared" si="42"/>
        <v>136.85</v>
      </c>
      <c r="J103">
        <f t="shared" si="42"/>
        <v>174.79999999999998</v>
      </c>
      <c r="K103">
        <f t="shared" si="42"/>
        <v>180.54999999999998</v>
      </c>
      <c r="L103">
        <f t="shared" si="42"/>
        <v>186.29999999999998</v>
      </c>
      <c r="M103">
        <f t="shared" si="42"/>
        <v>192.04999999999998</v>
      </c>
      <c r="N103">
        <f t="shared" si="42"/>
        <v>198.95</v>
      </c>
      <c r="O103">
        <f t="shared" si="42"/>
        <v>203.54999999999998</v>
      </c>
      <c r="P103">
        <f t="shared" si="42"/>
        <v>209.29999999999998</v>
      </c>
      <c r="Q103">
        <f t="shared" si="42"/>
        <v>215.04999999999998</v>
      </c>
      <c r="R103">
        <f t="shared" si="42"/>
        <v>220.79999999999998</v>
      </c>
      <c r="S103">
        <f t="shared" si="42"/>
        <v>226.54999999999998</v>
      </c>
      <c r="T103">
        <f t="shared" si="42"/>
        <v>250.7</v>
      </c>
      <c r="U103">
        <f t="shared" si="42"/>
        <v>264.5</v>
      </c>
      <c r="V103">
        <f t="shared" si="42"/>
        <v>279.45</v>
      </c>
      <c r="W103">
        <f t="shared" si="42"/>
        <v>295.54999999999995</v>
      </c>
      <c r="X103">
        <f t="shared" si="42"/>
        <v>311.64999999999998</v>
      </c>
      <c r="Y103">
        <f t="shared" si="42"/>
        <v>328.9</v>
      </c>
      <c r="Z103">
        <f t="shared" si="42"/>
        <v>330.04999999999995</v>
      </c>
      <c r="AA103">
        <f t="shared" si="42"/>
        <v>366.84999999999997</v>
      </c>
      <c r="AB103">
        <f t="shared" si="42"/>
        <v>387.54999999999995</v>
      </c>
      <c r="AC103">
        <f t="shared" si="42"/>
        <v>409.4</v>
      </c>
      <c r="AD103">
        <f t="shared" si="42"/>
        <v>431.24999999999994</v>
      </c>
      <c r="AE103">
        <f t="shared" si="42"/>
        <v>442.74999999999994</v>
      </c>
      <c r="AF103">
        <f t="shared" si="42"/>
        <v>453.09999999999997</v>
      </c>
      <c r="AG103">
        <f t="shared" si="42"/>
        <v>463.45</v>
      </c>
      <c r="AH103">
        <f t="shared" si="42"/>
        <v>474.95</v>
      </c>
      <c r="AI103">
        <f t="shared" si="42"/>
        <v>485.29999999999995</v>
      </c>
      <c r="AJ103">
        <f t="shared" si="42"/>
        <v>593.4</v>
      </c>
      <c r="AK103">
        <f t="shared" si="42"/>
        <v>610.65</v>
      </c>
      <c r="AL103">
        <f t="shared" si="42"/>
        <v>627.9</v>
      </c>
      <c r="AM103">
        <f t="shared" si="42"/>
        <v>646.29999999999995</v>
      </c>
      <c r="AN103">
        <f t="shared" si="42"/>
        <v>664.69999999999993</v>
      </c>
      <c r="AO103">
        <f t="shared" si="42"/>
        <v>684.25</v>
      </c>
      <c r="AP103">
        <f t="shared" si="42"/>
        <v>704.94999999999993</v>
      </c>
      <c r="AQ103">
        <f t="shared" si="42"/>
        <v>724.5</v>
      </c>
      <c r="AR103">
        <f t="shared" si="42"/>
        <v>746.34999999999991</v>
      </c>
      <c r="AS103">
        <f t="shared" si="42"/>
        <v>768.19999999999993</v>
      </c>
      <c r="AT103">
        <f t="shared" si="42"/>
        <v>790.05</v>
      </c>
      <c r="AU103">
        <f t="shared" si="42"/>
        <v>811.9</v>
      </c>
      <c r="AV103">
        <f t="shared" si="42"/>
        <v>753.24999999999989</v>
      </c>
      <c r="AW103">
        <f t="shared" si="42"/>
        <v>724.5</v>
      </c>
    </row>
    <row r="104" spans="1:49">
      <c r="A104" t="str">
        <f t="shared" si="34"/>
        <v>GH</v>
      </c>
      <c r="B104" t="str">
        <f t="shared" si="34"/>
        <v>Residential</v>
      </c>
      <c r="C104" t="str">
        <f t="shared" si="34"/>
        <v>Electricity</v>
      </c>
      <c r="D104" t="str">
        <f t="shared" si="34"/>
        <v>Refrigerators</v>
      </c>
      <c r="E104" t="str">
        <f t="shared" si="34"/>
        <v>LTH.-10.C - Refrigerators</v>
      </c>
      <c r="F104" t="s">
        <v>295</v>
      </c>
      <c r="G104">
        <f t="shared" ref="G104:AW104" si="43">G43*phi_Electricity</f>
        <v>5.4677186311787054</v>
      </c>
      <c r="H104">
        <f t="shared" si="43"/>
        <v>6.3288212927756629</v>
      </c>
      <c r="I104">
        <f t="shared" si="43"/>
        <v>7.6104752851711002</v>
      </c>
      <c r="J104">
        <f t="shared" si="43"/>
        <v>10.544334600760452</v>
      </c>
      <c r="K104">
        <f t="shared" si="43"/>
        <v>14.369296577946763</v>
      </c>
      <c r="L104">
        <f t="shared" si="43"/>
        <v>17.868707224334596</v>
      </c>
      <c r="M104">
        <f t="shared" si="43"/>
        <v>19.765912547528512</v>
      </c>
      <c r="N104">
        <f t="shared" si="43"/>
        <v>20.852015209125469</v>
      </c>
      <c r="O104">
        <f t="shared" si="43"/>
        <v>21.958117870722425</v>
      </c>
      <c r="P104">
        <f t="shared" si="43"/>
        <v>22.213117870722428</v>
      </c>
      <c r="Q104">
        <f t="shared" si="43"/>
        <v>24.230323193916345</v>
      </c>
      <c r="R104">
        <f t="shared" si="43"/>
        <v>23.168669201520906</v>
      </c>
      <c r="S104">
        <f t="shared" si="43"/>
        <v>22.527566539923949</v>
      </c>
      <c r="T104">
        <f t="shared" si="43"/>
        <v>21.410912547528511</v>
      </c>
      <c r="U104">
        <f t="shared" si="43"/>
        <v>21.185361216730033</v>
      </c>
      <c r="V104">
        <f t="shared" si="43"/>
        <v>24.208669201520909</v>
      </c>
      <c r="W104">
        <f t="shared" si="43"/>
        <v>28.233079847908741</v>
      </c>
      <c r="X104">
        <f t="shared" si="43"/>
        <v>29.484182509505697</v>
      </c>
      <c r="Y104">
        <f t="shared" si="43"/>
        <v>33.158041825095054</v>
      </c>
      <c r="Z104">
        <f t="shared" si="43"/>
        <v>37.87300380228136</v>
      </c>
      <c r="AA104">
        <f t="shared" si="43"/>
        <v>43.168517110266151</v>
      </c>
      <c r="AB104">
        <f t="shared" si="43"/>
        <v>52.528441064638777</v>
      </c>
      <c r="AC104">
        <f t="shared" si="43"/>
        <v>59.065057034220523</v>
      </c>
      <c r="AD104">
        <f t="shared" si="43"/>
        <v>64.205019011406833</v>
      </c>
      <c r="AE104">
        <f t="shared" si="43"/>
        <v>71.477186311787065</v>
      </c>
      <c r="AF104">
        <f t="shared" si="43"/>
        <v>84.550418250950557</v>
      </c>
      <c r="AG104">
        <f t="shared" si="43"/>
        <v>66.110019011406834</v>
      </c>
      <c r="AH104">
        <f t="shared" si="43"/>
        <v>55.182889733840298</v>
      </c>
      <c r="AI104">
        <f t="shared" si="43"/>
        <v>72.685532319391626</v>
      </c>
      <c r="AJ104">
        <f t="shared" si="43"/>
        <v>68.015019011406835</v>
      </c>
      <c r="AK104">
        <f t="shared" si="43"/>
        <v>75.136634980988589</v>
      </c>
      <c r="AL104">
        <f t="shared" si="43"/>
        <v>78.559391634980983</v>
      </c>
      <c r="AM104">
        <f t="shared" si="43"/>
        <v>82.032148288973374</v>
      </c>
      <c r="AN104">
        <f t="shared" si="43"/>
        <v>87.777110266159696</v>
      </c>
      <c r="AO104">
        <f t="shared" si="43"/>
        <v>94.172623574144481</v>
      </c>
      <c r="AP104">
        <f t="shared" si="43"/>
        <v>103.49589353612167</v>
      </c>
      <c r="AQ104">
        <f t="shared" si="43"/>
        <v>102.69923954372624</v>
      </c>
      <c r="AR104">
        <f t="shared" si="43"/>
        <v>112.23250950570342</v>
      </c>
      <c r="AS104">
        <f t="shared" si="43"/>
        <v>120.75467680608365</v>
      </c>
      <c r="AT104">
        <f t="shared" si="43"/>
        <v>137.6045627376426</v>
      </c>
      <c r="AU104">
        <f t="shared" si="43"/>
        <v>139.96066539923956</v>
      </c>
      <c r="AV104">
        <f t="shared" si="43"/>
        <v>143.52787072243348</v>
      </c>
      <c r="AW104">
        <f t="shared" si="43"/>
        <v>166.95326996197718</v>
      </c>
    </row>
    <row r="105" spans="1:49">
      <c r="A105" t="str">
        <f t="shared" si="34"/>
        <v>GH</v>
      </c>
      <c r="B105" t="str">
        <f t="shared" si="34"/>
        <v>Residential</v>
      </c>
      <c r="C105" t="str">
        <f t="shared" si="34"/>
        <v>Electricity</v>
      </c>
      <c r="D105" t="str">
        <f t="shared" si="34"/>
        <v>Electric lights</v>
      </c>
      <c r="E105" t="str">
        <f t="shared" si="34"/>
        <v>Light - Electric lights</v>
      </c>
      <c r="F105" t="s">
        <v>295</v>
      </c>
      <c r="G105">
        <f t="shared" ref="G105:AW105" si="44">G44*phi_Electricity</f>
        <v>3.412912547528518</v>
      </c>
      <c r="H105">
        <f t="shared" si="44"/>
        <v>3.8684714828897349</v>
      </c>
      <c r="I105">
        <f t="shared" si="44"/>
        <v>4.555809885931561</v>
      </c>
      <c r="J105">
        <f t="shared" si="44"/>
        <v>6.1822661596958195</v>
      </c>
      <c r="K105">
        <f t="shared" si="44"/>
        <v>8.2522813688212953</v>
      </c>
      <c r="L105">
        <f t="shared" si="44"/>
        <v>10.052517110266162</v>
      </c>
      <c r="M105">
        <f t="shared" si="44"/>
        <v>10.893634980988596</v>
      </c>
      <c r="N105">
        <f t="shared" si="44"/>
        <v>11.259193916349812</v>
      </c>
      <c r="O105">
        <f t="shared" si="44"/>
        <v>11.616752851711029</v>
      </c>
      <c r="P105">
        <f t="shared" si="44"/>
        <v>11.514752851711028</v>
      </c>
      <c r="Q105">
        <f t="shared" si="44"/>
        <v>12.307870722433464</v>
      </c>
      <c r="R105">
        <f t="shared" si="44"/>
        <v>11.532532319391638</v>
      </c>
      <c r="S105">
        <f t="shared" si="44"/>
        <v>10.98897338403042</v>
      </c>
      <c r="T105">
        <f t="shared" si="44"/>
        <v>10.235634980988594</v>
      </c>
      <c r="U105">
        <f t="shared" si="44"/>
        <v>9.9258555133079884</v>
      </c>
      <c r="V105">
        <f t="shared" si="44"/>
        <v>11.116532319391638</v>
      </c>
      <c r="W105">
        <f t="shared" si="44"/>
        <v>12.706768060836504</v>
      </c>
      <c r="X105">
        <f t="shared" si="44"/>
        <v>13.006326996197721</v>
      </c>
      <c r="Y105">
        <f t="shared" si="44"/>
        <v>14.33678326996198</v>
      </c>
      <c r="Z105">
        <f t="shared" si="44"/>
        <v>16.050798479087454</v>
      </c>
      <c r="AA105">
        <f t="shared" si="44"/>
        <v>17.932593155893539</v>
      </c>
      <c r="AB105">
        <f t="shared" si="44"/>
        <v>21.388623574144489</v>
      </c>
      <c r="AC105">
        <f t="shared" si="44"/>
        <v>23.57397718631179</v>
      </c>
      <c r="AD105">
        <f t="shared" si="44"/>
        <v>25.117992395437266</v>
      </c>
      <c r="AE105">
        <f t="shared" si="44"/>
        <v>27.409125475285169</v>
      </c>
      <c r="AF105">
        <f t="shared" si="44"/>
        <v>31.779832699619774</v>
      </c>
      <c r="AG105">
        <f t="shared" si="44"/>
        <v>24.355992395437266</v>
      </c>
      <c r="AH105">
        <f t="shared" si="44"/>
        <v>19.926844106463879</v>
      </c>
      <c r="AI105">
        <f t="shared" si="44"/>
        <v>25.725787072243349</v>
      </c>
      <c r="AJ105">
        <f t="shared" si="44"/>
        <v>23.593992395437265</v>
      </c>
      <c r="AK105">
        <f t="shared" si="44"/>
        <v>25.545346007604564</v>
      </c>
      <c r="AL105">
        <f t="shared" si="44"/>
        <v>26.17624334600761</v>
      </c>
      <c r="AM105">
        <f t="shared" si="44"/>
        <v>26.787140684410648</v>
      </c>
      <c r="AN105">
        <f t="shared" si="44"/>
        <v>28.089155893536123</v>
      </c>
      <c r="AO105">
        <f t="shared" si="44"/>
        <v>29.530950570342206</v>
      </c>
      <c r="AP105">
        <f t="shared" si="44"/>
        <v>31.801642585551331</v>
      </c>
      <c r="AQ105">
        <f t="shared" si="44"/>
        <v>30.920304182509501</v>
      </c>
      <c r="AR105">
        <f t="shared" si="44"/>
        <v>33.10699619771863</v>
      </c>
      <c r="AS105">
        <f t="shared" si="44"/>
        <v>34.898129277566539</v>
      </c>
      <c r="AT105">
        <f t="shared" si="44"/>
        <v>38.958174904942965</v>
      </c>
      <c r="AU105">
        <f t="shared" si="44"/>
        <v>38.815733840304183</v>
      </c>
      <c r="AV105">
        <f t="shared" si="44"/>
        <v>38.988851711026612</v>
      </c>
      <c r="AW105">
        <f t="shared" si="44"/>
        <v>44.418692015209125</v>
      </c>
    </row>
    <row r="106" spans="1:49">
      <c r="A106" t="str">
        <f t="shared" ref="A106:E115" si="45">A45</f>
        <v>GH</v>
      </c>
      <c r="B106" t="str">
        <f t="shared" si="45"/>
        <v>Residential</v>
      </c>
      <c r="C106" t="str">
        <f t="shared" si="45"/>
        <v>Electricity</v>
      </c>
      <c r="D106" t="str">
        <f t="shared" si="45"/>
        <v>Televisions</v>
      </c>
      <c r="E106" t="str">
        <f t="shared" si="45"/>
        <v>Light - Televisions</v>
      </c>
      <c r="F106" t="s">
        <v>295</v>
      </c>
      <c r="G106">
        <f t="shared" ref="G106:AW106" si="46">G45*phi_Electricity</f>
        <v>1.9099785816443997</v>
      </c>
      <c r="H106">
        <f t="shared" si="46"/>
        <v>2.164924407855723</v>
      </c>
      <c r="I106">
        <f t="shared" si="46"/>
        <v>2.5495816792827997</v>
      </c>
      <c r="J106">
        <f t="shared" si="46"/>
        <v>3.4598003279031651</v>
      </c>
      <c r="K106">
        <f t="shared" si="46"/>
        <v>4.6182492064045775</v>
      </c>
      <c r="L106">
        <f t="shared" si="46"/>
        <v>5.6257205846443661</v>
      </c>
      <c r="M106">
        <f t="shared" si="46"/>
        <v>6.0964379251404059</v>
      </c>
      <c r="N106">
        <f t="shared" si="46"/>
        <v>6.3010167788746649</v>
      </c>
      <c r="O106">
        <f t="shared" si="46"/>
        <v>6.5011185683887405</v>
      </c>
      <c r="P106">
        <f t="shared" si="46"/>
        <v>6.4440359995814021</v>
      </c>
      <c r="Q106">
        <f t="shared" si="46"/>
        <v>6.8878909547563421</v>
      </c>
      <c r="R106">
        <f t="shared" si="46"/>
        <v>6.4539859769072461</v>
      </c>
      <c r="S106">
        <f t="shared" si="46"/>
        <v>6.1497924442739045</v>
      </c>
      <c r="T106">
        <f t="shared" si="46"/>
        <v>5.7281993930303141</v>
      </c>
      <c r="U106">
        <f t="shared" si="46"/>
        <v>5.5548365716677726</v>
      </c>
      <c r="V106">
        <f t="shared" si="46"/>
        <v>6.2211786374577045</v>
      </c>
      <c r="W106">
        <f t="shared" si="46"/>
        <v>7.1111270799176767</v>
      </c>
      <c r="X106">
        <f t="shared" si="46"/>
        <v>7.2787701538354206</v>
      </c>
      <c r="Y106">
        <f t="shared" si="46"/>
        <v>8.0233374263089967</v>
      </c>
      <c r="Z106">
        <f t="shared" si="46"/>
        <v>8.9825569470122435</v>
      </c>
      <c r="AA106">
        <f t="shared" si="46"/>
        <v>10.035671399169779</v>
      </c>
      <c r="AB106">
        <f t="shared" si="46"/>
        <v>11.969780165346917</v>
      </c>
      <c r="AC106">
        <f t="shared" si="46"/>
        <v>13.192776223532286</v>
      </c>
      <c r="AD106">
        <f t="shared" si="46"/>
        <v>14.056858129556636</v>
      </c>
      <c r="AE106">
        <f t="shared" si="46"/>
        <v>15.339051871489868</v>
      </c>
      <c r="AF106">
        <f t="shared" si="46"/>
        <v>17.785043987860611</v>
      </c>
      <c r="AG106">
        <f t="shared" si="46"/>
        <v>13.630417762584155</v>
      </c>
      <c r="AH106">
        <f t="shared" si="46"/>
        <v>11.15172009627795</v>
      </c>
      <c r="AI106">
        <f t="shared" si="46"/>
        <v>14.397000104649946</v>
      </c>
      <c r="AJ106">
        <f t="shared" si="46"/>
        <v>13.20397739561168</v>
      </c>
      <c r="AK106">
        <f t="shared" si="46"/>
        <v>14.296019325356681</v>
      </c>
      <c r="AL106">
        <f t="shared" si="46"/>
        <v>14.64909031290334</v>
      </c>
      <c r="AM106">
        <f t="shared" si="46"/>
        <v>14.990968639899537</v>
      </c>
      <c r="AN106">
        <f t="shared" si="46"/>
        <v>15.719619353263333</v>
      </c>
      <c r="AO106">
        <f t="shared" si="46"/>
        <v>16.526495273310776</v>
      </c>
      <c r="AP106">
        <f t="shared" si="46"/>
        <v>17.797249520354413</v>
      </c>
      <c r="AQ106">
        <f t="shared" si="46"/>
        <v>17.304023441587887</v>
      </c>
      <c r="AR106">
        <f t="shared" si="46"/>
        <v>18.5277685143196</v>
      </c>
      <c r="AS106">
        <f t="shared" si="46"/>
        <v>19.530145742491367</v>
      </c>
      <c r="AT106">
        <f t="shared" si="46"/>
        <v>21.802281368821291</v>
      </c>
      <c r="AU106">
        <f t="shared" si="46"/>
        <v>21.722566644573902</v>
      </c>
      <c r="AV106">
        <f t="shared" si="46"/>
        <v>21.819449122684617</v>
      </c>
      <c r="AW106">
        <f t="shared" si="46"/>
        <v>24.858167091080333</v>
      </c>
    </row>
    <row r="107" spans="1:49">
      <c r="A107" t="str">
        <f t="shared" si="45"/>
        <v>GH</v>
      </c>
      <c r="B107" t="str">
        <f t="shared" si="45"/>
        <v>Residential</v>
      </c>
      <c r="C107" t="str">
        <f t="shared" si="45"/>
        <v>Electricity</v>
      </c>
      <c r="D107" t="str">
        <f t="shared" si="45"/>
        <v>Fans</v>
      </c>
      <c r="E107" t="str">
        <f t="shared" si="45"/>
        <v>KE - Fans</v>
      </c>
      <c r="F107" t="s">
        <v>295</v>
      </c>
      <c r="G107">
        <f t="shared" ref="G107:AW107" si="47">G46*phi_Electricity</f>
        <v>1.7221118359088849</v>
      </c>
      <c r="H107">
        <f t="shared" si="47"/>
        <v>1.9519810234764716</v>
      </c>
      <c r="I107">
        <f t="shared" si="47"/>
        <v>2.2988031534517046</v>
      </c>
      <c r="J107">
        <f t="shared" si="47"/>
        <v>3.1194920989290824</v>
      </c>
      <c r="K107">
        <f t="shared" si="47"/>
        <v>4.163995186102488</v>
      </c>
      <c r="L107">
        <f t="shared" si="47"/>
        <v>5.0723710189416407</v>
      </c>
      <c r="M107">
        <f t="shared" si="47"/>
        <v>5.4967882931593834</v>
      </c>
      <c r="N107">
        <f t="shared" si="47"/>
        <v>5.6812446366902725</v>
      </c>
      <c r="O107">
        <f t="shared" si="47"/>
        <v>5.8616642829734547</v>
      </c>
      <c r="P107">
        <f t="shared" si="47"/>
        <v>5.8101963930651976</v>
      </c>
      <c r="Q107">
        <f t="shared" si="47"/>
        <v>6.2103934837967012</v>
      </c>
      <c r="R107">
        <f t="shared" si="47"/>
        <v>5.8191676840966968</v>
      </c>
      <c r="S107">
        <f t="shared" si="47"/>
        <v>5.5448948268043408</v>
      </c>
      <c r="T107">
        <f t="shared" si="47"/>
        <v>5.1647699445355295</v>
      </c>
      <c r="U107">
        <f t="shared" si="47"/>
        <v>5.0084592039627456</v>
      </c>
      <c r="V107">
        <f t="shared" si="47"/>
        <v>5.6092594272159628</v>
      </c>
      <c r="W107">
        <f t="shared" si="47"/>
        <v>6.4116719573028229</v>
      </c>
      <c r="X107">
        <f t="shared" si="47"/>
        <v>6.5628255485401334</v>
      </c>
      <c r="Y107">
        <f t="shared" si="47"/>
        <v>7.2341566958523744</v>
      </c>
      <c r="Z107">
        <f t="shared" si="47"/>
        <v>8.0990267555028446</v>
      </c>
      <c r="AA107">
        <f t="shared" si="47"/>
        <v>9.0485561795793075</v>
      </c>
      <c r="AB107">
        <f t="shared" si="47"/>
        <v>10.792424739247219</v>
      </c>
      <c r="AC107">
        <f t="shared" si="47"/>
        <v>11.895126103184847</v>
      </c>
      <c r="AD107">
        <f t="shared" si="47"/>
        <v>12.674216346321556</v>
      </c>
      <c r="AE107">
        <f t="shared" si="47"/>
        <v>13.830292671015455</v>
      </c>
      <c r="AF107">
        <f t="shared" si="47"/>
        <v>16.035695398890709</v>
      </c>
      <c r="AG107">
        <f t="shared" si="47"/>
        <v>12.289720933477518</v>
      </c>
      <c r="AH107">
        <f t="shared" si="47"/>
        <v>10.054829595004708</v>
      </c>
      <c r="AI107">
        <f t="shared" si="47"/>
        <v>12.980901733700771</v>
      </c>
      <c r="AJ107">
        <f t="shared" si="47"/>
        <v>11.905225520633481</v>
      </c>
      <c r="AK107">
        <f t="shared" si="47"/>
        <v>12.889853490075698</v>
      </c>
      <c r="AL107">
        <f t="shared" si="47"/>
        <v>13.208196183765306</v>
      </c>
      <c r="AM107">
        <f t="shared" si="47"/>
        <v>13.516447134335646</v>
      </c>
      <c r="AN107">
        <f t="shared" si="47"/>
        <v>14.173427285729236</v>
      </c>
      <c r="AO107">
        <f t="shared" si="47"/>
        <v>14.900938361181845</v>
      </c>
      <c r="AP107">
        <f t="shared" si="47"/>
        <v>16.046700387204801</v>
      </c>
      <c r="AQ107">
        <f t="shared" si="47"/>
        <v>15.601988348972686</v>
      </c>
      <c r="AR107">
        <f t="shared" si="47"/>
        <v>16.70536505389472</v>
      </c>
      <c r="AS107">
        <f t="shared" si="47"/>
        <v>17.609147800606969</v>
      </c>
      <c r="AT107">
        <f t="shared" si="47"/>
        <v>19.657794676806081</v>
      </c>
      <c r="AU107">
        <f t="shared" si="47"/>
        <v>19.585920745107611</v>
      </c>
      <c r="AV107">
        <f t="shared" si="47"/>
        <v>19.673273799141871</v>
      </c>
      <c r="AW107">
        <f t="shared" si="47"/>
        <v>22.413101475564236</v>
      </c>
    </row>
    <row r="108" spans="1:49">
      <c r="A108" t="str">
        <f t="shared" si="45"/>
        <v>GH</v>
      </c>
      <c r="B108" t="str">
        <f t="shared" si="45"/>
        <v>Residential</v>
      </c>
      <c r="C108" t="str">
        <f t="shared" si="45"/>
        <v>Electricity</v>
      </c>
      <c r="D108" t="str">
        <f t="shared" si="45"/>
        <v>Irons</v>
      </c>
      <c r="E108" t="str">
        <f t="shared" si="45"/>
        <v>MTH.200.C - Irons</v>
      </c>
      <c r="F108" t="s">
        <v>295</v>
      </c>
      <c r="G108">
        <f t="shared" ref="G108:AW108" si="48">G47*phi_Electricity</f>
        <v>0.76712254508668531</v>
      </c>
      <c r="H108">
        <f t="shared" si="48"/>
        <v>0.86951881954861032</v>
      </c>
      <c r="I108">
        <f t="shared" si="48"/>
        <v>1.0240123138103048</v>
      </c>
      <c r="J108">
        <f t="shared" si="48"/>
        <v>1.3895919349775008</v>
      </c>
      <c r="K108">
        <f t="shared" si="48"/>
        <v>1.8548705829001997</v>
      </c>
      <c r="L108">
        <f t="shared" si="48"/>
        <v>2.2595107266194585</v>
      </c>
      <c r="M108">
        <f t="shared" si="48"/>
        <v>2.44856933058918</v>
      </c>
      <c r="N108">
        <f t="shared" si="48"/>
        <v>2.5307362472529396</v>
      </c>
      <c r="O108">
        <f t="shared" si="48"/>
        <v>2.6111049987790849</v>
      </c>
      <c r="P108">
        <f t="shared" si="48"/>
        <v>2.5881783932744979</v>
      </c>
      <c r="Q108">
        <f t="shared" si="48"/>
        <v>2.7664480064185306</v>
      </c>
      <c r="R108">
        <f t="shared" si="48"/>
        <v>2.5921746956430747</v>
      </c>
      <c r="S108">
        <f t="shared" si="48"/>
        <v>2.4699986046673881</v>
      </c>
      <c r="T108">
        <f t="shared" si="48"/>
        <v>2.3006702480203725</v>
      </c>
      <c r="U108">
        <f t="shared" si="48"/>
        <v>2.2310409181288597</v>
      </c>
      <c r="V108">
        <f t="shared" si="48"/>
        <v>2.498670108487111</v>
      </c>
      <c r="W108">
        <f t="shared" si="48"/>
        <v>2.856108417343985</v>
      </c>
      <c r="X108">
        <f t="shared" si="48"/>
        <v>2.923440471622424</v>
      </c>
      <c r="Y108">
        <f t="shared" si="48"/>
        <v>3.2224879826978761</v>
      </c>
      <c r="Z108">
        <f t="shared" si="48"/>
        <v>3.6077482819967219</v>
      </c>
      <c r="AA108">
        <f t="shared" si="48"/>
        <v>4.0307204799944198</v>
      </c>
      <c r="AB108">
        <f t="shared" si="48"/>
        <v>4.807534656573762</v>
      </c>
      <c r="AC108">
        <f t="shared" si="48"/>
        <v>5.2987379914187063</v>
      </c>
      <c r="AD108">
        <f t="shared" si="48"/>
        <v>5.6457872815432388</v>
      </c>
      <c r="AE108">
        <f t="shared" si="48"/>
        <v>6.1607667352705215</v>
      </c>
      <c r="AF108">
        <f t="shared" si="48"/>
        <v>7.1431734049604101</v>
      </c>
      <c r="AG108">
        <f t="shared" si="48"/>
        <v>5.4745120521854407</v>
      </c>
      <c r="AH108">
        <f t="shared" si="48"/>
        <v>4.4789695468657351</v>
      </c>
      <c r="AI108">
        <f t="shared" si="48"/>
        <v>5.7824016813757986</v>
      </c>
      <c r="AJ108">
        <f t="shared" si="48"/>
        <v>5.3032368228276425</v>
      </c>
      <c r="AK108">
        <f t="shared" si="48"/>
        <v>5.7418438273973571</v>
      </c>
      <c r="AL108">
        <f t="shared" si="48"/>
        <v>5.8836510273136371</v>
      </c>
      <c r="AM108">
        <f t="shared" si="48"/>
        <v>6.0209628143858804</v>
      </c>
      <c r="AN108">
        <f t="shared" si="48"/>
        <v>6.3136176090975704</v>
      </c>
      <c r="AO108">
        <f t="shared" si="48"/>
        <v>6.6376907245264594</v>
      </c>
      <c r="AP108">
        <f t="shared" si="48"/>
        <v>7.1480756270275938</v>
      </c>
      <c r="AQ108">
        <f t="shared" si="48"/>
        <v>6.9499766281787423</v>
      </c>
      <c r="AR108">
        <f t="shared" si="48"/>
        <v>7.4414807967349219</v>
      </c>
      <c r="AS108">
        <f t="shared" si="48"/>
        <v>7.8440749293612875</v>
      </c>
      <c r="AT108">
        <f t="shared" si="48"/>
        <v>8.7566539923954387</v>
      </c>
      <c r="AU108">
        <f t="shared" si="48"/>
        <v>8.7246374228206651</v>
      </c>
      <c r="AV108">
        <f t="shared" si="48"/>
        <v>8.7635492377995607</v>
      </c>
      <c r="AW108">
        <f t="shared" si="48"/>
        <v>9.9840179300240699</v>
      </c>
    </row>
    <row r="109" spans="1:49">
      <c r="A109" t="str">
        <f t="shared" si="45"/>
        <v>GH</v>
      </c>
      <c r="B109" t="str">
        <f t="shared" si="45"/>
        <v>Residential</v>
      </c>
      <c r="C109" t="str">
        <f t="shared" si="45"/>
        <v>Electricity</v>
      </c>
      <c r="D109" t="str">
        <f t="shared" si="45"/>
        <v>Other appliances</v>
      </c>
      <c r="E109" t="str">
        <f t="shared" si="45"/>
        <v>MD - Other appliances</v>
      </c>
      <c r="F109" t="s">
        <v>295</v>
      </c>
      <c r="G109">
        <f t="shared" ref="G109:AW109" si="49">G48*phi_Electricity</f>
        <v>0.7201558586528064</v>
      </c>
      <c r="H109">
        <f t="shared" si="49"/>
        <v>0.81628297345379719</v>
      </c>
      <c r="I109">
        <f t="shared" si="49"/>
        <v>0.96131768235253101</v>
      </c>
      <c r="J109">
        <f t="shared" si="49"/>
        <v>1.3045148777339799</v>
      </c>
      <c r="K109">
        <f t="shared" si="49"/>
        <v>1.7413070778246769</v>
      </c>
      <c r="L109">
        <f t="shared" si="49"/>
        <v>2.1211733351937774</v>
      </c>
      <c r="M109">
        <f t="shared" si="49"/>
        <v>2.2986569225939237</v>
      </c>
      <c r="N109">
        <f t="shared" si="49"/>
        <v>2.3757932117068408</v>
      </c>
      <c r="O109">
        <f t="shared" si="49"/>
        <v>2.4512414274252627</v>
      </c>
      <c r="P109">
        <f t="shared" si="49"/>
        <v>2.4297184916454464</v>
      </c>
      <c r="Q109">
        <f t="shared" si="49"/>
        <v>2.5970736386786202</v>
      </c>
      <c r="R109">
        <f t="shared" si="49"/>
        <v>2.4334701224404371</v>
      </c>
      <c r="S109">
        <f t="shared" si="49"/>
        <v>2.3187742002999965</v>
      </c>
      <c r="T109">
        <f t="shared" si="49"/>
        <v>2.1598128858966761</v>
      </c>
      <c r="U109">
        <f t="shared" si="49"/>
        <v>2.094446576202603</v>
      </c>
      <c r="V109">
        <f t="shared" si="49"/>
        <v>2.3456903059266754</v>
      </c>
      <c r="W109">
        <f t="shared" si="49"/>
        <v>2.6812446366902716</v>
      </c>
      <c r="X109">
        <f t="shared" si="49"/>
        <v>2.7444543202986016</v>
      </c>
      <c r="Y109">
        <f t="shared" si="49"/>
        <v>3.0251928000837203</v>
      </c>
      <c r="Z109">
        <f t="shared" si="49"/>
        <v>3.3868657341193709</v>
      </c>
      <c r="AA109">
        <f t="shared" si="49"/>
        <v>3.7839416750968016</v>
      </c>
      <c r="AB109">
        <f t="shared" si="49"/>
        <v>4.5131958000488375</v>
      </c>
      <c r="AC109">
        <f t="shared" si="49"/>
        <v>4.9743254613318451</v>
      </c>
      <c r="AD109">
        <f t="shared" si="49"/>
        <v>5.3001268357344689</v>
      </c>
      <c r="AE109">
        <f t="shared" si="49"/>
        <v>5.7835769351519168</v>
      </c>
      <c r="AF109">
        <f t="shared" si="49"/>
        <v>6.7058362577179338</v>
      </c>
      <c r="AG109">
        <f t="shared" si="49"/>
        <v>5.1393378449087797</v>
      </c>
      <c r="AH109">
        <f t="shared" si="49"/>
        <v>4.2047469215474234</v>
      </c>
      <c r="AI109">
        <f t="shared" si="49"/>
        <v>5.4283770886385048</v>
      </c>
      <c r="AJ109">
        <f t="shared" si="49"/>
        <v>4.9785488540830913</v>
      </c>
      <c r="AK109">
        <f t="shared" si="49"/>
        <v>5.3903023685771094</v>
      </c>
      <c r="AL109">
        <f t="shared" si="49"/>
        <v>5.5234274950291269</v>
      </c>
      <c r="AM109">
        <f t="shared" si="49"/>
        <v>5.6523324379949065</v>
      </c>
      <c r="AN109">
        <f t="shared" si="49"/>
        <v>5.9270695922140435</v>
      </c>
      <c r="AO109">
        <f t="shared" si="49"/>
        <v>6.2313014964942264</v>
      </c>
      <c r="AP109">
        <f t="shared" si="49"/>
        <v>6.7104383437401882</v>
      </c>
      <c r="AQ109">
        <f t="shared" si="49"/>
        <v>6.5244678550249411</v>
      </c>
      <c r="AR109">
        <f t="shared" si="49"/>
        <v>6.985879931628701</v>
      </c>
      <c r="AS109">
        <f t="shared" si="49"/>
        <v>7.3638254438901871</v>
      </c>
      <c r="AT109">
        <f t="shared" si="49"/>
        <v>8.2205323193916335</v>
      </c>
      <c r="AU109">
        <f t="shared" si="49"/>
        <v>8.1904759479540914</v>
      </c>
      <c r="AV109">
        <f t="shared" si="49"/>
        <v>8.2270054069138734</v>
      </c>
      <c r="AW109">
        <f t="shared" si="49"/>
        <v>9.3727515261450449</v>
      </c>
    </row>
    <row r="110" spans="1:49">
      <c r="A110" t="str">
        <f t="shared" si="45"/>
        <v>GH</v>
      </c>
      <c r="B110" t="str">
        <f t="shared" si="45"/>
        <v>Residential</v>
      </c>
      <c r="C110" t="str">
        <f t="shared" si="45"/>
        <v>Liquefied petroleum gases (LPG)</v>
      </c>
      <c r="D110" t="str">
        <f t="shared" si="45"/>
        <v>LPG stoves</v>
      </c>
      <c r="E110" t="str">
        <f t="shared" si="45"/>
        <v>MTH.100.C - LPG stoves</v>
      </c>
      <c r="F110" t="s">
        <v>295</v>
      </c>
      <c r="G110">
        <f t="shared" ref="G110:AW110" si="50">G49*phi_Oil_and_oil_products</f>
        <v>3.21</v>
      </c>
      <c r="H110">
        <f t="shared" si="50"/>
        <v>6.42</v>
      </c>
      <c r="I110">
        <f t="shared" si="50"/>
        <v>5.3500000000000005</v>
      </c>
      <c r="J110">
        <f t="shared" si="50"/>
        <v>7.49</v>
      </c>
      <c r="K110">
        <f t="shared" si="50"/>
        <v>8.56</v>
      </c>
      <c r="L110">
        <f t="shared" si="50"/>
        <v>8.56</v>
      </c>
      <c r="M110">
        <f t="shared" si="50"/>
        <v>9.6300000000000008</v>
      </c>
      <c r="N110">
        <f t="shared" si="50"/>
        <v>9.6300000000000008</v>
      </c>
      <c r="O110">
        <f t="shared" si="50"/>
        <v>9.6300000000000008</v>
      </c>
      <c r="P110">
        <f t="shared" si="50"/>
        <v>9.6300000000000008</v>
      </c>
      <c r="Q110">
        <f t="shared" si="50"/>
        <v>3.21</v>
      </c>
      <c r="R110">
        <f t="shared" si="50"/>
        <v>5.3500000000000005</v>
      </c>
      <c r="S110">
        <f t="shared" si="50"/>
        <v>2.14</v>
      </c>
      <c r="T110">
        <f t="shared" si="50"/>
        <v>2.14</v>
      </c>
      <c r="U110">
        <f t="shared" si="50"/>
        <v>3.21</v>
      </c>
      <c r="V110">
        <f t="shared" si="50"/>
        <v>2.14</v>
      </c>
      <c r="W110">
        <f t="shared" si="50"/>
        <v>3.21</v>
      </c>
      <c r="X110">
        <f t="shared" si="50"/>
        <v>3.21</v>
      </c>
      <c r="Y110">
        <f t="shared" si="50"/>
        <v>3.21</v>
      </c>
      <c r="Z110">
        <f t="shared" si="50"/>
        <v>3.21</v>
      </c>
      <c r="AA110">
        <f t="shared" si="50"/>
        <v>6.42</v>
      </c>
      <c r="AB110">
        <f t="shared" si="50"/>
        <v>9.6300000000000008</v>
      </c>
      <c r="AC110">
        <f t="shared" si="50"/>
        <v>12.84</v>
      </c>
      <c r="AD110">
        <f t="shared" si="50"/>
        <v>19.260000000000002</v>
      </c>
      <c r="AE110">
        <f t="shared" si="50"/>
        <v>22.470000000000002</v>
      </c>
      <c r="AF110">
        <f t="shared" si="50"/>
        <v>27.82</v>
      </c>
      <c r="AG110">
        <f t="shared" si="50"/>
        <v>25.68</v>
      </c>
      <c r="AH110">
        <f t="shared" si="50"/>
        <v>25.68</v>
      </c>
      <c r="AI110">
        <f t="shared" si="50"/>
        <v>28.89</v>
      </c>
      <c r="AJ110">
        <f t="shared" si="50"/>
        <v>38.520000000000003</v>
      </c>
      <c r="AK110">
        <f t="shared" si="50"/>
        <v>42.800000000000004</v>
      </c>
      <c r="AL110">
        <f t="shared" si="50"/>
        <v>46.010000000000005</v>
      </c>
      <c r="AM110">
        <f t="shared" si="50"/>
        <v>54.57</v>
      </c>
      <c r="AN110">
        <f t="shared" si="50"/>
        <v>63.13</v>
      </c>
      <c r="AO110">
        <f t="shared" si="50"/>
        <v>68.48</v>
      </c>
      <c r="AP110">
        <f t="shared" si="50"/>
        <v>84.53</v>
      </c>
      <c r="AQ110">
        <f t="shared" si="50"/>
        <v>89.88000000000001</v>
      </c>
      <c r="AR110">
        <f t="shared" si="50"/>
        <v>112.35000000000001</v>
      </c>
      <c r="AS110">
        <f t="shared" si="50"/>
        <v>195.81</v>
      </c>
      <c r="AT110">
        <f t="shared" si="50"/>
        <v>158.36000000000001</v>
      </c>
      <c r="AU110">
        <f t="shared" si="50"/>
        <v>189.39000000000001</v>
      </c>
      <c r="AV110">
        <f t="shared" si="50"/>
        <v>238.61</v>
      </c>
      <c r="AW110">
        <f t="shared" si="50"/>
        <v>223.63000000000002</v>
      </c>
    </row>
    <row r="111" spans="1:49">
      <c r="A111" t="str">
        <f t="shared" si="45"/>
        <v>GH</v>
      </c>
      <c r="B111" t="str">
        <f t="shared" si="45"/>
        <v>Residential</v>
      </c>
      <c r="C111" t="str">
        <f t="shared" si="45"/>
        <v>Other kerosene</v>
      </c>
      <c r="D111" t="str">
        <f t="shared" si="45"/>
        <v>Kerosene stoves</v>
      </c>
      <c r="E111" t="str">
        <f t="shared" si="45"/>
        <v>MTH.100.C - Kerosene stoves</v>
      </c>
      <c r="F111" t="s">
        <v>295</v>
      </c>
      <c r="G111">
        <f t="shared" ref="G111:AW111" si="51">G50*phi_Oil_and_oil_products</f>
        <v>89.88000000000001</v>
      </c>
      <c r="H111">
        <f t="shared" si="51"/>
        <v>98.440000000000012</v>
      </c>
      <c r="I111">
        <f t="shared" si="51"/>
        <v>105.93</v>
      </c>
      <c r="J111">
        <f t="shared" si="51"/>
        <v>112.35000000000001</v>
      </c>
      <c r="K111">
        <f t="shared" si="51"/>
        <v>108.07000000000001</v>
      </c>
      <c r="L111">
        <f t="shared" si="51"/>
        <v>110.21000000000001</v>
      </c>
      <c r="M111">
        <f t="shared" si="51"/>
        <v>126.26</v>
      </c>
      <c r="N111">
        <f t="shared" si="51"/>
        <v>150.87</v>
      </c>
      <c r="O111">
        <f t="shared" si="51"/>
        <v>144.45000000000002</v>
      </c>
      <c r="P111">
        <f t="shared" si="51"/>
        <v>92.02000000000001</v>
      </c>
      <c r="Q111">
        <f t="shared" si="51"/>
        <v>156.22</v>
      </c>
      <c r="R111">
        <f t="shared" si="51"/>
        <v>143.38</v>
      </c>
      <c r="S111">
        <f t="shared" si="51"/>
        <v>65.27000000000001</v>
      </c>
      <c r="T111">
        <f t="shared" si="51"/>
        <v>97.37</v>
      </c>
      <c r="U111">
        <f t="shared" si="51"/>
        <v>132.68</v>
      </c>
      <c r="V111">
        <f t="shared" si="51"/>
        <v>126.26</v>
      </c>
      <c r="W111">
        <f t="shared" si="51"/>
        <v>148.73000000000002</v>
      </c>
      <c r="X111">
        <f t="shared" si="51"/>
        <v>144.45000000000002</v>
      </c>
      <c r="Y111">
        <f t="shared" si="51"/>
        <v>158.36000000000001</v>
      </c>
      <c r="Z111">
        <f t="shared" si="51"/>
        <v>138.03</v>
      </c>
      <c r="AA111">
        <f t="shared" si="51"/>
        <v>86.67</v>
      </c>
      <c r="AB111">
        <f t="shared" si="51"/>
        <v>93.09</v>
      </c>
      <c r="AC111">
        <f t="shared" si="51"/>
        <v>92.02000000000001</v>
      </c>
      <c r="AD111">
        <f t="shared" si="51"/>
        <v>99.51</v>
      </c>
      <c r="AE111">
        <f t="shared" si="51"/>
        <v>112.35000000000001</v>
      </c>
      <c r="AF111">
        <f t="shared" si="51"/>
        <v>126.26</v>
      </c>
      <c r="AG111">
        <f t="shared" si="51"/>
        <v>136.96</v>
      </c>
      <c r="AH111">
        <f t="shared" si="51"/>
        <v>151.94</v>
      </c>
      <c r="AI111">
        <f t="shared" si="51"/>
        <v>148.73000000000002</v>
      </c>
      <c r="AJ111">
        <f t="shared" si="51"/>
        <v>56.71</v>
      </c>
      <c r="AK111">
        <f t="shared" si="51"/>
        <v>108.07000000000001</v>
      </c>
      <c r="AL111">
        <f t="shared" si="51"/>
        <v>67.410000000000011</v>
      </c>
      <c r="AM111">
        <f t="shared" si="51"/>
        <v>121.98</v>
      </c>
      <c r="AN111">
        <f t="shared" si="51"/>
        <v>123.05000000000001</v>
      </c>
      <c r="AO111">
        <f t="shared" si="51"/>
        <v>97.37</v>
      </c>
      <c r="AP111">
        <f t="shared" si="51"/>
        <v>71.69</v>
      </c>
      <c r="AQ111">
        <f t="shared" si="51"/>
        <v>135.89000000000001</v>
      </c>
      <c r="AR111">
        <f t="shared" si="51"/>
        <v>189.39000000000001</v>
      </c>
      <c r="AS111">
        <f t="shared" si="51"/>
        <v>99.51</v>
      </c>
      <c r="AT111">
        <f t="shared" si="51"/>
        <v>85.600000000000009</v>
      </c>
      <c r="AU111">
        <f t="shared" si="51"/>
        <v>69.55</v>
      </c>
      <c r="AV111">
        <f t="shared" si="51"/>
        <v>51.36</v>
      </c>
      <c r="AW111">
        <f t="shared" si="51"/>
        <v>31.03</v>
      </c>
    </row>
    <row r="112" spans="1:49">
      <c r="A112" t="str">
        <f t="shared" si="45"/>
        <v>GH</v>
      </c>
      <c r="B112" t="str">
        <f t="shared" si="45"/>
        <v>Residential</v>
      </c>
      <c r="C112" t="str">
        <f t="shared" si="45"/>
        <v>Primary solid biofuels</v>
      </c>
      <c r="D112" t="str">
        <f t="shared" si="45"/>
        <v>Wood stoves</v>
      </c>
      <c r="E112" t="str">
        <f t="shared" si="45"/>
        <v>MTH.100.C - Wood stoves</v>
      </c>
      <c r="F112" t="s">
        <v>295</v>
      </c>
      <c r="G112">
        <f t="shared" ref="G112:AW112" si="52">G51*phi_Combustible_renewables</f>
        <v>1683.6</v>
      </c>
      <c r="H112">
        <f t="shared" si="52"/>
        <v>1770.9999999999998</v>
      </c>
      <c r="I112">
        <f t="shared" si="52"/>
        <v>1864.1499999999999</v>
      </c>
      <c r="J112">
        <f t="shared" si="52"/>
        <v>1845.7499999999998</v>
      </c>
      <c r="K112">
        <f t="shared" si="52"/>
        <v>1899.8</v>
      </c>
      <c r="L112">
        <f t="shared" si="52"/>
        <v>1952.6999999999998</v>
      </c>
      <c r="M112">
        <f t="shared" si="52"/>
        <v>2002.1499999999999</v>
      </c>
      <c r="N112">
        <f t="shared" si="52"/>
        <v>2057.35</v>
      </c>
      <c r="O112">
        <f t="shared" si="52"/>
        <v>2109.1</v>
      </c>
      <c r="P112">
        <f t="shared" si="52"/>
        <v>2164.2999999999997</v>
      </c>
      <c r="Q112">
        <f t="shared" si="52"/>
        <v>2221.7999999999997</v>
      </c>
      <c r="R112">
        <f t="shared" si="52"/>
        <v>2279.2999999999997</v>
      </c>
      <c r="S112">
        <f t="shared" si="52"/>
        <v>2340.25</v>
      </c>
      <c r="T112">
        <f t="shared" si="52"/>
        <v>2370.1499999999996</v>
      </c>
      <c r="U112">
        <f t="shared" si="52"/>
        <v>2441.4499999999998</v>
      </c>
      <c r="V112">
        <f t="shared" si="52"/>
        <v>2515.0499999999997</v>
      </c>
      <c r="W112">
        <f t="shared" si="52"/>
        <v>2589.7999999999997</v>
      </c>
      <c r="X112">
        <f t="shared" si="52"/>
        <v>2669.1499999999996</v>
      </c>
      <c r="Y112">
        <f t="shared" si="52"/>
        <v>2751.95</v>
      </c>
      <c r="Z112">
        <f t="shared" si="52"/>
        <v>2833.6</v>
      </c>
      <c r="AA112">
        <f t="shared" si="52"/>
        <v>2922.1499999999996</v>
      </c>
      <c r="AB112">
        <f t="shared" si="52"/>
        <v>3012.9999999999995</v>
      </c>
      <c r="AC112">
        <f t="shared" si="52"/>
        <v>3106.1499999999996</v>
      </c>
      <c r="AD112">
        <f t="shared" si="52"/>
        <v>3201.6</v>
      </c>
      <c r="AE112">
        <f t="shared" si="52"/>
        <v>3292.45</v>
      </c>
      <c r="AF112">
        <f t="shared" si="52"/>
        <v>3371.7999999999997</v>
      </c>
      <c r="AG112">
        <f t="shared" si="52"/>
        <v>3448.85</v>
      </c>
      <c r="AH112">
        <f t="shared" si="52"/>
        <v>3540.85</v>
      </c>
      <c r="AI112">
        <f t="shared" si="52"/>
        <v>3617.8999999999996</v>
      </c>
      <c r="AJ112">
        <f t="shared" si="52"/>
        <v>2325.2999999999997</v>
      </c>
      <c r="AK112">
        <f t="shared" si="52"/>
        <v>2107.9499999999998</v>
      </c>
      <c r="AL112">
        <f t="shared" si="52"/>
        <v>1965.35</v>
      </c>
      <c r="AM112">
        <f t="shared" si="52"/>
        <v>1810.1</v>
      </c>
      <c r="AN112">
        <f t="shared" si="52"/>
        <v>1680.1499999999999</v>
      </c>
      <c r="AO112">
        <f t="shared" si="52"/>
        <v>1559.3999999999999</v>
      </c>
      <c r="AP112">
        <f t="shared" si="52"/>
        <v>1450.1499999999999</v>
      </c>
      <c r="AQ112">
        <f t="shared" si="52"/>
        <v>1368.5</v>
      </c>
      <c r="AR112">
        <f t="shared" si="52"/>
        <v>1302.9499999999998</v>
      </c>
      <c r="AS112">
        <f t="shared" si="52"/>
        <v>1265</v>
      </c>
      <c r="AT112">
        <f t="shared" si="52"/>
        <v>1240.8499999999999</v>
      </c>
      <c r="AU112">
        <f t="shared" si="52"/>
        <v>1278.8</v>
      </c>
      <c r="AV112">
        <f t="shared" si="52"/>
        <v>1265</v>
      </c>
      <c r="AW112">
        <f t="shared" si="52"/>
        <v>1277.6499999999999</v>
      </c>
    </row>
    <row r="113" spans="1:49">
      <c r="A113" t="str">
        <f t="shared" si="45"/>
        <v>GH</v>
      </c>
      <c r="B113" t="str">
        <f t="shared" si="45"/>
        <v>Non-specified (other)</v>
      </c>
      <c r="C113" t="str">
        <f t="shared" si="45"/>
        <v>Electricity</v>
      </c>
      <c r="D113" t="str">
        <f t="shared" si="45"/>
        <v>Electric motors</v>
      </c>
      <c r="E113" t="str">
        <f t="shared" si="45"/>
        <v>MD - Electric motors</v>
      </c>
      <c r="F113" t="s">
        <v>295</v>
      </c>
      <c r="G113">
        <f t="shared" ref="G113:AW113" si="53">G52*phi_Electricity</f>
        <v>0</v>
      </c>
      <c r="H113">
        <f t="shared" si="53"/>
        <v>0</v>
      </c>
      <c r="I113">
        <f t="shared" si="53"/>
        <v>0</v>
      </c>
      <c r="J113">
        <f t="shared" si="53"/>
        <v>0</v>
      </c>
      <c r="K113">
        <f t="shared" si="53"/>
        <v>0</v>
      </c>
      <c r="L113">
        <f t="shared" si="53"/>
        <v>0</v>
      </c>
      <c r="M113">
        <f t="shared" si="53"/>
        <v>0</v>
      </c>
      <c r="N113">
        <f t="shared" si="53"/>
        <v>0</v>
      </c>
      <c r="O113">
        <f t="shared" si="53"/>
        <v>0</v>
      </c>
      <c r="P113">
        <f t="shared" si="53"/>
        <v>0</v>
      </c>
      <c r="Q113">
        <f t="shared" si="53"/>
        <v>0</v>
      </c>
      <c r="R113">
        <f t="shared" si="53"/>
        <v>0</v>
      </c>
      <c r="S113">
        <f t="shared" si="53"/>
        <v>0</v>
      </c>
      <c r="T113">
        <f t="shared" si="53"/>
        <v>0</v>
      </c>
      <c r="U113">
        <f t="shared" si="53"/>
        <v>0</v>
      </c>
      <c r="V113">
        <f t="shared" si="53"/>
        <v>0</v>
      </c>
      <c r="W113">
        <f t="shared" si="53"/>
        <v>0</v>
      </c>
      <c r="X113">
        <f t="shared" si="53"/>
        <v>0</v>
      </c>
      <c r="Y113">
        <f t="shared" si="53"/>
        <v>0</v>
      </c>
      <c r="Z113">
        <f t="shared" si="53"/>
        <v>0</v>
      </c>
      <c r="AA113">
        <f t="shared" si="53"/>
        <v>0</v>
      </c>
      <c r="AB113">
        <f t="shared" si="53"/>
        <v>0</v>
      </c>
      <c r="AC113">
        <f t="shared" si="53"/>
        <v>0</v>
      </c>
      <c r="AD113">
        <f t="shared" si="53"/>
        <v>0</v>
      </c>
      <c r="AE113">
        <f t="shared" si="53"/>
        <v>2.1621301775147925</v>
      </c>
      <c r="AF113">
        <f t="shared" si="53"/>
        <v>2.8848484848484848</v>
      </c>
      <c r="AG113">
        <f t="shared" si="53"/>
        <v>7.048192771084337E-2</v>
      </c>
      <c r="AH113">
        <f t="shared" si="53"/>
        <v>0</v>
      </c>
      <c r="AI113">
        <f t="shared" si="53"/>
        <v>5.5357142857142848E-2</v>
      </c>
      <c r="AJ113">
        <f t="shared" si="53"/>
        <v>0</v>
      </c>
      <c r="AK113">
        <f t="shared" si="53"/>
        <v>0</v>
      </c>
      <c r="AL113">
        <f t="shared" si="53"/>
        <v>0</v>
      </c>
      <c r="AM113">
        <f t="shared" si="53"/>
        <v>0</v>
      </c>
      <c r="AN113">
        <f t="shared" si="53"/>
        <v>0</v>
      </c>
      <c r="AO113">
        <f t="shared" si="53"/>
        <v>0</v>
      </c>
      <c r="AP113">
        <f t="shared" si="53"/>
        <v>0</v>
      </c>
      <c r="AQ113">
        <f t="shared" si="53"/>
        <v>0</v>
      </c>
      <c r="AR113">
        <f t="shared" si="53"/>
        <v>0</v>
      </c>
      <c r="AS113">
        <f t="shared" si="53"/>
        <v>0</v>
      </c>
      <c r="AT113">
        <f t="shared" si="53"/>
        <v>0</v>
      </c>
      <c r="AU113">
        <f t="shared" si="53"/>
        <v>0</v>
      </c>
      <c r="AV113">
        <f t="shared" si="53"/>
        <v>0</v>
      </c>
      <c r="AW113">
        <f t="shared" si="53"/>
        <v>0</v>
      </c>
    </row>
    <row r="114" spans="1:49">
      <c r="A114" t="str">
        <f t="shared" si="45"/>
        <v>GH</v>
      </c>
      <c r="B114" t="str">
        <f t="shared" si="45"/>
        <v>Non-specified (other)</v>
      </c>
      <c r="C114" t="str">
        <f t="shared" si="45"/>
        <v>Electricity</v>
      </c>
      <c r="D114" t="str">
        <f t="shared" si="45"/>
        <v>Electric heaters - MTH.100.C</v>
      </c>
      <c r="E114" t="str">
        <f t="shared" si="45"/>
        <v>MTH.100.C - Electric heaters</v>
      </c>
      <c r="F114" t="s">
        <v>295</v>
      </c>
      <c r="G114">
        <f t="shared" ref="G114:AW114" si="54">G53*phi_Electricity</f>
        <v>0</v>
      </c>
      <c r="H114">
        <f t="shared" si="54"/>
        <v>0</v>
      </c>
      <c r="I114">
        <f t="shared" si="54"/>
        <v>0</v>
      </c>
      <c r="J114">
        <f t="shared" si="54"/>
        <v>0</v>
      </c>
      <c r="K114">
        <f t="shared" si="54"/>
        <v>0</v>
      </c>
      <c r="L114">
        <f t="shared" si="54"/>
        <v>0</v>
      </c>
      <c r="M114">
        <f t="shared" si="54"/>
        <v>0</v>
      </c>
      <c r="N114">
        <f t="shared" si="54"/>
        <v>0</v>
      </c>
      <c r="O114">
        <f t="shared" si="54"/>
        <v>0</v>
      </c>
      <c r="P114">
        <f t="shared" si="54"/>
        <v>0</v>
      </c>
      <c r="Q114">
        <f t="shared" si="54"/>
        <v>0</v>
      </c>
      <c r="R114">
        <f t="shared" si="54"/>
        <v>0</v>
      </c>
      <c r="S114">
        <f t="shared" si="54"/>
        <v>0</v>
      </c>
      <c r="T114">
        <f t="shared" si="54"/>
        <v>0</v>
      </c>
      <c r="U114">
        <f t="shared" si="54"/>
        <v>0</v>
      </c>
      <c r="V114">
        <f t="shared" si="54"/>
        <v>0</v>
      </c>
      <c r="W114">
        <f t="shared" si="54"/>
        <v>0</v>
      </c>
      <c r="X114">
        <f t="shared" si="54"/>
        <v>0</v>
      </c>
      <c r="Y114">
        <f t="shared" si="54"/>
        <v>0</v>
      </c>
      <c r="Z114">
        <f t="shared" si="54"/>
        <v>0</v>
      </c>
      <c r="AA114">
        <f t="shared" si="54"/>
        <v>0</v>
      </c>
      <c r="AB114">
        <f t="shared" si="54"/>
        <v>0</v>
      </c>
      <c r="AC114">
        <f t="shared" si="54"/>
        <v>0</v>
      </c>
      <c r="AD114">
        <f t="shared" si="54"/>
        <v>0</v>
      </c>
      <c r="AE114">
        <f t="shared" si="54"/>
        <v>2.1621301775147925</v>
      </c>
      <c r="AF114">
        <f t="shared" si="54"/>
        <v>2.8848484848484848</v>
      </c>
      <c r="AG114">
        <f t="shared" si="54"/>
        <v>7.048192771084337E-2</v>
      </c>
      <c r="AH114">
        <f t="shared" si="54"/>
        <v>0</v>
      </c>
      <c r="AI114">
        <f t="shared" si="54"/>
        <v>5.5357142857142848E-2</v>
      </c>
      <c r="AJ114">
        <f t="shared" si="54"/>
        <v>0</v>
      </c>
      <c r="AK114">
        <f t="shared" si="54"/>
        <v>0</v>
      </c>
      <c r="AL114">
        <f t="shared" si="54"/>
        <v>0</v>
      </c>
      <c r="AM114">
        <f t="shared" si="54"/>
        <v>0</v>
      </c>
      <c r="AN114">
        <f t="shared" si="54"/>
        <v>0</v>
      </c>
      <c r="AO114">
        <f t="shared" si="54"/>
        <v>0</v>
      </c>
      <c r="AP114">
        <f t="shared" si="54"/>
        <v>0</v>
      </c>
      <c r="AQ114">
        <f t="shared" si="54"/>
        <v>0</v>
      </c>
      <c r="AR114">
        <f t="shared" si="54"/>
        <v>0</v>
      </c>
      <c r="AS114">
        <f t="shared" si="54"/>
        <v>0</v>
      </c>
      <c r="AT114">
        <f t="shared" si="54"/>
        <v>0</v>
      </c>
      <c r="AU114">
        <f t="shared" si="54"/>
        <v>0</v>
      </c>
      <c r="AV114">
        <f t="shared" si="54"/>
        <v>0</v>
      </c>
      <c r="AW114">
        <f t="shared" si="54"/>
        <v>0</v>
      </c>
    </row>
    <row r="115" spans="1:49">
      <c r="A115" t="str">
        <f t="shared" si="45"/>
        <v>GH</v>
      </c>
      <c r="B115" t="str">
        <f t="shared" si="45"/>
        <v>Non-specified (other)</v>
      </c>
      <c r="C115" t="str">
        <f t="shared" si="45"/>
        <v>Electricity</v>
      </c>
      <c r="D115" t="str">
        <f t="shared" si="45"/>
        <v>Electric lights</v>
      </c>
      <c r="E115" t="str">
        <f t="shared" si="45"/>
        <v>Light - Electric lights</v>
      </c>
      <c r="F115" t="s">
        <v>295</v>
      </c>
      <c r="G115">
        <f t="shared" ref="G115:AW115" si="55">G54*phi_Electricity</f>
        <v>0</v>
      </c>
      <c r="H115">
        <f t="shared" si="55"/>
        <v>0</v>
      </c>
      <c r="I115">
        <f t="shared" si="55"/>
        <v>0</v>
      </c>
      <c r="J115">
        <f t="shared" si="55"/>
        <v>0.23777946768060845</v>
      </c>
      <c r="K115">
        <f t="shared" si="55"/>
        <v>0</v>
      </c>
      <c r="L115">
        <f t="shared" si="55"/>
        <v>0.23377946768060842</v>
      </c>
      <c r="M115">
        <f t="shared" si="55"/>
        <v>0.23177946768060842</v>
      </c>
      <c r="N115">
        <f t="shared" si="55"/>
        <v>0</v>
      </c>
      <c r="O115">
        <f t="shared" si="55"/>
        <v>0</v>
      </c>
      <c r="P115">
        <f t="shared" si="55"/>
        <v>0</v>
      </c>
      <c r="Q115">
        <f t="shared" si="55"/>
        <v>0.22377946768060844</v>
      </c>
      <c r="R115">
        <f t="shared" si="55"/>
        <v>1.7742357414448675</v>
      </c>
      <c r="S115">
        <f t="shared" si="55"/>
        <v>1.3186768060836502</v>
      </c>
      <c r="T115">
        <f t="shared" si="55"/>
        <v>0.65333840304182511</v>
      </c>
      <c r="U115">
        <f t="shared" si="55"/>
        <v>1.2946768060836507</v>
      </c>
      <c r="V115">
        <f t="shared" si="55"/>
        <v>0</v>
      </c>
      <c r="W115">
        <f t="shared" si="55"/>
        <v>0</v>
      </c>
      <c r="X115">
        <f t="shared" si="55"/>
        <v>0</v>
      </c>
      <c r="Y115">
        <f t="shared" si="55"/>
        <v>0.2077794676806084</v>
      </c>
      <c r="Z115">
        <f t="shared" si="55"/>
        <v>0.2057794676806084</v>
      </c>
      <c r="AA115">
        <f t="shared" si="55"/>
        <v>0</v>
      </c>
      <c r="AB115">
        <f t="shared" si="55"/>
        <v>0</v>
      </c>
      <c r="AC115">
        <f t="shared" si="55"/>
        <v>0.19977946768060839</v>
      </c>
      <c r="AD115">
        <f t="shared" si="55"/>
        <v>0.19777946768060839</v>
      </c>
      <c r="AE115">
        <f t="shared" si="55"/>
        <v>9.6945755619051894</v>
      </c>
      <c r="AF115">
        <f t="shared" si="55"/>
        <v>12.834700157468221</v>
      </c>
      <c r="AG115">
        <f t="shared" si="55"/>
        <v>0.24069874937010402</v>
      </c>
      <c r="AH115">
        <f t="shared" si="55"/>
        <v>0</v>
      </c>
      <c r="AI115">
        <f t="shared" si="55"/>
        <v>0.22693920876335327</v>
      </c>
      <c r="AJ115">
        <f t="shared" si="55"/>
        <v>0</v>
      </c>
      <c r="AK115">
        <f t="shared" si="55"/>
        <v>0</v>
      </c>
      <c r="AL115">
        <f t="shared" si="55"/>
        <v>0</v>
      </c>
      <c r="AM115">
        <f t="shared" si="55"/>
        <v>0</v>
      </c>
      <c r="AN115">
        <f t="shared" si="55"/>
        <v>0</v>
      </c>
      <c r="AO115">
        <f t="shared" si="55"/>
        <v>0</v>
      </c>
      <c r="AP115">
        <f t="shared" si="55"/>
        <v>0</v>
      </c>
      <c r="AQ115">
        <f t="shared" si="55"/>
        <v>0</v>
      </c>
      <c r="AR115">
        <f t="shared" si="55"/>
        <v>0</v>
      </c>
      <c r="AS115">
        <f t="shared" si="55"/>
        <v>0</v>
      </c>
      <c r="AT115">
        <f t="shared" si="55"/>
        <v>0</v>
      </c>
      <c r="AU115">
        <f t="shared" si="55"/>
        <v>0</v>
      </c>
      <c r="AV115">
        <f t="shared" si="55"/>
        <v>0</v>
      </c>
      <c r="AW115">
        <f t="shared" si="55"/>
        <v>0</v>
      </c>
    </row>
    <row r="116" spans="1:49">
      <c r="A116" t="str">
        <f t="shared" ref="A116:E122" si="56">A55</f>
        <v>GH</v>
      </c>
      <c r="B116" t="str">
        <f t="shared" si="56"/>
        <v>Non-specified (other)</v>
      </c>
      <c r="C116" t="str">
        <f t="shared" si="56"/>
        <v>Electricity</v>
      </c>
      <c r="D116" t="str">
        <f t="shared" si="56"/>
        <v>Refrigerators</v>
      </c>
      <c r="E116" t="str">
        <f t="shared" si="56"/>
        <v>LTH.-10.C - Refrigerators</v>
      </c>
      <c r="F116" t="s">
        <v>295</v>
      </c>
      <c r="G116">
        <f t="shared" ref="G116:AW116" si="57">G55*phi_Electricity</f>
        <v>0</v>
      </c>
      <c r="H116">
        <f t="shared" si="57"/>
        <v>0</v>
      </c>
      <c r="I116">
        <f t="shared" si="57"/>
        <v>0</v>
      </c>
      <c r="J116">
        <f t="shared" si="57"/>
        <v>0.40555133079847894</v>
      </c>
      <c r="K116">
        <f t="shared" si="57"/>
        <v>0</v>
      </c>
      <c r="L116">
        <f t="shared" si="57"/>
        <v>0.415551330798479</v>
      </c>
      <c r="M116">
        <f t="shared" si="57"/>
        <v>0.42055133079847895</v>
      </c>
      <c r="N116">
        <f t="shared" si="57"/>
        <v>0</v>
      </c>
      <c r="O116">
        <f t="shared" si="57"/>
        <v>0</v>
      </c>
      <c r="P116">
        <f t="shared" si="57"/>
        <v>0</v>
      </c>
      <c r="Q116">
        <f t="shared" si="57"/>
        <v>0.44055133079847897</v>
      </c>
      <c r="R116">
        <f t="shared" si="57"/>
        <v>3.5644106463878318</v>
      </c>
      <c r="S116">
        <f t="shared" si="57"/>
        <v>2.7033079847908739</v>
      </c>
      <c r="T116">
        <f t="shared" si="57"/>
        <v>1.3666539923954368</v>
      </c>
      <c r="U116">
        <f t="shared" si="57"/>
        <v>2.7633079847908739</v>
      </c>
      <c r="V116">
        <f t="shared" si="57"/>
        <v>0</v>
      </c>
      <c r="W116">
        <f t="shared" si="57"/>
        <v>0</v>
      </c>
      <c r="X116">
        <f t="shared" si="57"/>
        <v>0</v>
      </c>
      <c r="Y116">
        <f t="shared" si="57"/>
        <v>0.48055133079847906</v>
      </c>
      <c r="Z116">
        <f t="shared" si="57"/>
        <v>0.48555133079847895</v>
      </c>
      <c r="AA116">
        <f t="shared" si="57"/>
        <v>0</v>
      </c>
      <c r="AB116">
        <f t="shared" si="57"/>
        <v>0</v>
      </c>
      <c r="AC116">
        <f t="shared" si="57"/>
        <v>0.50055133079847902</v>
      </c>
      <c r="AD116">
        <f t="shared" si="57"/>
        <v>0.50555133079847903</v>
      </c>
      <c r="AE116">
        <f t="shared" si="57"/>
        <v>17.763561095237023</v>
      </c>
      <c r="AF116">
        <f t="shared" si="57"/>
        <v>23.913249606329451</v>
      </c>
      <c r="AG116">
        <f t="shared" si="57"/>
        <v>0.39825312657473999</v>
      </c>
      <c r="AH116">
        <f t="shared" si="57"/>
        <v>0</v>
      </c>
      <c r="AI116">
        <f t="shared" si="57"/>
        <v>0.43265197809161682</v>
      </c>
      <c r="AJ116">
        <f t="shared" si="57"/>
        <v>0</v>
      </c>
      <c r="AK116">
        <f t="shared" si="57"/>
        <v>0</v>
      </c>
      <c r="AL116">
        <f t="shared" si="57"/>
        <v>0</v>
      </c>
      <c r="AM116">
        <f t="shared" si="57"/>
        <v>0</v>
      </c>
      <c r="AN116">
        <f t="shared" si="57"/>
        <v>0</v>
      </c>
      <c r="AO116">
        <f t="shared" si="57"/>
        <v>0</v>
      </c>
      <c r="AP116">
        <f t="shared" si="57"/>
        <v>0</v>
      </c>
      <c r="AQ116">
        <f t="shared" si="57"/>
        <v>0</v>
      </c>
      <c r="AR116">
        <f t="shared" si="57"/>
        <v>0</v>
      </c>
      <c r="AS116">
        <f t="shared" si="57"/>
        <v>0</v>
      </c>
      <c r="AT116">
        <f t="shared" si="57"/>
        <v>0</v>
      </c>
      <c r="AU116">
        <f t="shared" si="57"/>
        <v>0</v>
      </c>
      <c r="AV116">
        <f t="shared" si="57"/>
        <v>0</v>
      </c>
      <c r="AW116">
        <f t="shared" si="57"/>
        <v>0</v>
      </c>
    </row>
    <row r="117" spans="1:49">
      <c r="A117" t="str">
        <f t="shared" si="56"/>
        <v>GH</v>
      </c>
      <c r="B117" t="str">
        <f t="shared" si="56"/>
        <v>Non-specified (other)</v>
      </c>
      <c r="C117" t="str">
        <f t="shared" si="56"/>
        <v>Electricity</v>
      </c>
      <c r="D117" t="str">
        <f t="shared" si="56"/>
        <v>Televisions</v>
      </c>
      <c r="E117" t="str">
        <f t="shared" si="56"/>
        <v>Light - Televisions</v>
      </c>
      <c r="F117" t="s">
        <v>295</v>
      </c>
      <c r="G117">
        <f t="shared" ref="G117:AW117" si="58">G56*phi_Electricity</f>
        <v>0</v>
      </c>
      <c r="H117">
        <f t="shared" si="58"/>
        <v>0</v>
      </c>
      <c r="I117">
        <f t="shared" si="58"/>
        <v>0</v>
      </c>
      <c r="J117">
        <f t="shared" si="58"/>
        <v>0.13306924338089096</v>
      </c>
      <c r="K117">
        <f t="shared" si="58"/>
        <v>0</v>
      </c>
      <c r="L117">
        <f t="shared" si="58"/>
        <v>0.1308307112707992</v>
      </c>
      <c r="M117">
        <f t="shared" si="58"/>
        <v>0.12971144521575331</v>
      </c>
      <c r="N117">
        <f t="shared" si="58"/>
        <v>0</v>
      </c>
      <c r="O117">
        <f t="shared" si="58"/>
        <v>0</v>
      </c>
      <c r="P117">
        <f t="shared" si="58"/>
        <v>0</v>
      </c>
      <c r="Q117">
        <f t="shared" si="58"/>
        <v>0.12523438099556986</v>
      </c>
      <c r="R117">
        <f t="shared" si="58"/>
        <v>0.9929209195241917</v>
      </c>
      <c r="S117">
        <f t="shared" si="58"/>
        <v>0.73797509331286848</v>
      </c>
      <c r="T117">
        <f t="shared" si="58"/>
        <v>0.36562974849129665</v>
      </c>
      <c r="U117">
        <f t="shared" si="58"/>
        <v>0.72454390065231811</v>
      </c>
      <c r="V117">
        <f t="shared" si="58"/>
        <v>0</v>
      </c>
      <c r="W117">
        <f t="shared" si="58"/>
        <v>0</v>
      </c>
      <c r="X117">
        <f t="shared" si="58"/>
        <v>0</v>
      </c>
      <c r="Y117">
        <f t="shared" si="58"/>
        <v>0.11628025255520286</v>
      </c>
      <c r="Z117">
        <f t="shared" si="58"/>
        <v>0.11516098650015696</v>
      </c>
      <c r="AA117">
        <f t="shared" si="58"/>
        <v>0</v>
      </c>
      <c r="AB117">
        <f t="shared" si="58"/>
        <v>0</v>
      </c>
      <c r="AC117">
        <f t="shared" si="58"/>
        <v>0.11180318833501937</v>
      </c>
      <c r="AD117">
        <f t="shared" si="58"/>
        <v>0.11068392227997351</v>
      </c>
      <c r="AE117">
        <f t="shared" si="58"/>
        <v>3.8120720627371272</v>
      </c>
      <c r="AF117">
        <f t="shared" si="58"/>
        <v>5.0301134511120917</v>
      </c>
      <c r="AG117">
        <f t="shared" si="58"/>
        <v>8.2110950377012978E-2</v>
      </c>
      <c r="AH117">
        <f t="shared" si="58"/>
        <v>0</v>
      </c>
      <c r="AI117">
        <f t="shared" si="58"/>
        <v>8.569642919434492E-2</v>
      </c>
      <c r="AJ117">
        <f t="shared" si="58"/>
        <v>0</v>
      </c>
      <c r="AK117">
        <f t="shared" si="58"/>
        <v>0</v>
      </c>
      <c r="AL117">
        <f t="shared" si="58"/>
        <v>0</v>
      </c>
      <c r="AM117">
        <f t="shared" si="58"/>
        <v>0</v>
      </c>
      <c r="AN117">
        <f t="shared" si="58"/>
        <v>0</v>
      </c>
      <c r="AO117">
        <f t="shared" si="58"/>
        <v>0</v>
      </c>
      <c r="AP117">
        <f t="shared" si="58"/>
        <v>0</v>
      </c>
      <c r="AQ117">
        <f t="shared" si="58"/>
        <v>0</v>
      </c>
      <c r="AR117">
        <f t="shared" si="58"/>
        <v>0</v>
      </c>
      <c r="AS117">
        <f t="shared" si="58"/>
        <v>0</v>
      </c>
      <c r="AT117">
        <f t="shared" si="58"/>
        <v>0</v>
      </c>
      <c r="AU117">
        <f t="shared" si="58"/>
        <v>0</v>
      </c>
      <c r="AV117">
        <f t="shared" si="58"/>
        <v>0</v>
      </c>
      <c r="AW117">
        <f t="shared" si="58"/>
        <v>0</v>
      </c>
    </row>
    <row r="118" spans="1:49">
      <c r="A118" t="str">
        <f t="shared" si="56"/>
        <v>GH</v>
      </c>
      <c r="B118" t="str">
        <f t="shared" si="56"/>
        <v>Non-specified (other)</v>
      </c>
      <c r="C118" t="str">
        <f t="shared" si="56"/>
        <v>Electricity</v>
      </c>
      <c r="D118" t="str">
        <f t="shared" si="56"/>
        <v>Fans</v>
      </c>
      <c r="E118" t="str">
        <f t="shared" si="56"/>
        <v>KE - Fans</v>
      </c>
      <c r="F118" t="s">
        <v>295</v>
      </c>
      <c r="G118">
        <f t="shared" ref="G118:AW118" si="59">G57*phi_Electricity</f>
        <v>0</v>
      </c>
      <c r="H118">
        <f t="shared" si="59"/>
        <v>0</v>
      </c>
      <c r="I118">
        <f t="shared" si="59"/>
        <v>0</v>
      </c>
      <c r="J118">
        <f t="shared" si="59"/>
        <v>0.11998046534342624</v>
      </c>
      <c r="K118">
        <f t="shared" si="59"/>
        <v>0</v>
      </c>
      <c r="L118">
        <f t="shared" si="59"/>
        <v>0.11796211671957303</v>
      </c>
      <c r="M118">
        <f t="shared" si="59"/>
        <v>0.11695294240764646</v>
      </c>
      <c r="N118">
        <f t="shared" si="59"/>
        <v>0</v>
      </c>
      <c r="O118">
        <f t="shared" si="59"/>
        <v>0</v>
      </c>
      <c r="P118">
        <f t="shared" si="59"/>
        <v>0</v>
      </c>
      <c r="Q118">
        <f t="shared" si="59"/>
        <v>0.11291624515994002</v>
      </c>
      <c r="R118">
        <f t="shared" si="59"/>
        <v>0.89525656678410725</v>
      </c>
      <c r="S118">
        <f t="shared" si="59"/>
        <v>0.6653873792165208</v>
      </c>
      <c r="T118">
        <f t="shared" si="59"/>
        <v>0.32966616667248061</v>
      </c>
      <c r="U118">
        <f t="shared" si="59"/>
        <v>0.65327728747340164</v>
      </c>
      <c r="V118">
        <f t="shared" si="59"/>
        <v>0</v>
      </c>
      <c r="W118">
        <f t="shared" si="59"/>
        <v>0</v>
      </c>
      <c r="X118">
        <f t="shared" si="59"/>
        <v>0</v>
      </c>
      <c r="Y118">
        <f t="shared" si="59"/>
        <v>0.10484285066452717</v>
      </c>
      <c r="Z118">
        <f t="shared" si="59"/>
        <v>0.10383367635260057</v>
      </c>
      <c r="AA118">
        <f t="shared" si="59"/>
        <v>0</v>
      </c>
      <c r="AB118">
        <f t="shared" si="59"/>
        <v>0</v>
      </c>
      <c r="AC118">
        <f t="shared" si="59"/>
        <v>0.10080615341682074</v>
      </c>
      <c r="AD118">
        <f t="shared" si="59"/>
        <v>9.9796979104894143E-2</v>
      </c>
      <c r="AE118">
        <f t="shared" si="59"/>
        <v>3.4371141549269173</v>
      </c>
      <c r="AF118">
        <f t="shared" si="59"/>
        <v>4.535348193625655</v>
      </c>
      <c r="AG118">
        <f t="shared" si="59"/>
        <v>7.4034463454683841E-2</v>
      </c>
      <c r="AH118">
        <f t="shared" si="59"/>
        <v>0</v>
      </c>
      <c r="AI118">
        <f t="shared" si="59"/>
        <v>7.726727222440935E-2</v>
      </c>
      <c r="AJ118">
        <f t="shared" si="59"/>
        <v>0</v>
      </c>
      <c r="AK118">
        <f t="shared" si="59"/>
        <v>0</v>
      </c>
      <c r="AL118">
        <f t="shared" si="59"/>
        <v>0</v>
      </c>
      <c r="AM118">
        <f t="shared" si="59"/>
        <v>0</v>
      </c>
      <c r="AN118">
        <f t="shared" si="59"/>
        <v>0</v>
      </c>
      <c r="AO118">
        <f t="shared" si="59"/>
        <v>0</v>
      </c>
      <c r="AP118">
        <f t="shared" si="59"/>
        <v>0</v>
      </c>
      <c r="AQ118">
        <f t="shared" si="59"/>
        <v>0</v>
      </c>
      <c r="AR118">
        <f t="shared" si="59"/>
        <v>0</v>
      </c>
      <c r="AS118">
        <f t="shared" si="59"/>
        <v>0</v>
      </c>
      <c r="AT118">
        <f t="shared" si="59"/>
        <v>0</v>
      </c>
      <c r="AU118">
        <f t="shared" si="59"/>
        <v>0</v>
      </c>
      <c r="AV118">
        <f t="shared" si="59"/>
        <v>0</v>
      </c>
      <c r="AW118">
        <f t="shared" si="59"/>
        <v>0</v>
      </c>
    </row>
    <row r="119" spans="1:49">
      <c r="A119" t="str">
        <f t="shared" si="56"/>
        <v>GH</v>
      </c>
      <c r="B119" t="str">
        <f t="shared" si="56"/>
        <v>Non-specified (other)</v>
      </c>
      <c r="C119" t="str">
        <f t="shared" si="56"/>
        <v>Electricity</v>
      </c>
      <c r="D119" t="str">
        <f t="shared" si="56"/>
        <v>Irons</v>
      </c>
      <c r="E119" t="str">
        <f t="shared" si="56"/>
        <v>MTH.200.C - Irons</v>
      </c>
      <c r="F119" t="s">
        <v>295</v>
      </c>
      <c r="G119">
        <f t="shared" ref="G119:AW119" si="60">G58*phi_Electricity</f>
        <v>0</v>
      </c>
      <c r="H119">
        <f t="shared" si="60"/>
        <v>0</v>
      </c>
      <c r="I119">
        <f t="shared" si="60"/>
        <v>0</v>
      </c>
      <c r="J119">
        <f t="shared" si="60"/>
        <v>5.3445843652980801E-2</v>
      </c>
      <c r="K119">
        <f t="shared" si="60"/>
        <v>0</v>
      </c>
      <c r="L119">
        <f t="shared" si="60"/>
        <v>5.254676108417345E-2</v>
      </c>
      <c r="M119">
        <f t="shared" si="60"/>
        <v>5.2097219799769785E-2</v>
      </c>
      <c r="N119">
        <f t="shared" si="60"/>
        <v>0</v>
      </c>
      <c r="O119">
        <f t="shared" si="60"/>
        <v>0</v>
      </c>
      <c r="P119">
        <f t="shared" si="60"/>
        <v>0</v>
      </c>
      <c r="Q119">
        <f t="shared" si="60"/>
        <v>5.0299054662155104E-2</v>
      </c>
      <c r="R119">
        <f t="shared" si="60"/>
        <v>0.39879610702201151</v>
      </c>
      <c r="S119">
        <f t="shared" si="60"/>
        <v>0.29639983256008656</v>
      </c>
      <c r="T119">
        <f t="shared" si="60"/>
        <v>0.14685129242683229</v>
      </c>
      <c r="U119">
        <f t="shared" si="60"/>
        <v>0.29100533714724258</v>
      </c>
      <c r="V119">
        <f t="shared" si="60"/>
        <v>0</v>
      </c>
      <c r="W119">
        <f t="shared" si="60"/>
        <v>0</v>
      </c>
      <c r="X119">
        <f t="shared" si="60"/>
        <v>0</v>
      </c>
      <c r="Y119">
        <f t="shared" si="60"/>
        <v>4.6702724386925742E-2</v>
      </c>
      <c r="Z119">
        <f t="shared" si="60"/>
        <v>4.6253183102522077E-2</v>
      </c>
      <c r="AA119">
        <f t="shared" si="60"/>
        <v>0</v>
      </c>
      <c r="AB119">
        <f t="shared" si="60"/>
        <v>0</v>
      </c>
      <c r="AC119">
        <f t="shared" si="60"/>
        <v>4.4904559249311068E-2</v>
      </c>
      <c r="AD119">
        <f t="shared" si="60"/>
        <v>4.445501796490739E-2</v>
      </c>
      <c r="AE119">
        <f t="shared" si="60"/>
        <v>1.5310781235583546</v>
      </c>
      <c r="AF119">
        <f t="shared" si="60"/>
        <v>2.0202914680696109</v>
      </c>
      <c r="AG119">
        <f t="shared" si="60"/>
        <v>3.2978988266177352E-2</v>
      </c>
      <c r="AH119">
        <f t="shared" si="60"/>
        <v>0</v>
      </c>
      <c r="AI119">
        <f t="shared" si="60"/>
        <v>3.4419057627236897E-2</v>
      </c>
      <c r="AJ119">
        <f t="shared" si="60"/>
        <v>0</v>
      </c>
      <c r="AK119">
        <f t="shared" si="60"/>
        <v>0</v>
      </c>
      <c r="AL119">
        <f t="shared" si="60"/>
        <v>0</v>
      </c>
      <c r="AM119">
        <f t="shared" si="60"/>
        <v>0</v>
      </c>
      <c r="AN119">
        <f t="shared" si="60"/>
        <v>0</v>
      </c>
      <c r="AO119">
        <f t="shared" si="60"/>
        <v>0</v>
      </c>
      <c r="AP119">
        <f t="shared" si="60"/>
        <v>0</v>
      </c>
      <c r="AQ119">
        <f t="shared" si="60"/>
        <v>0</v>
      </c>
      <c r="AR119">
        <f t="shared" si="60"/>
        <v>0</v>
      </c>
      <c r="AS119">
        <f t="shared" si="60"/>
        <v>0</v>
      </c>
      <c r="AT119">
        <f t="shared" si="60"/>
        <v>0</v>
      </c>
      <c r="AU119">
        <f t="shared" si="60"/>
        <v>0</v>
      </c>
      <c r="AV119">
        <f t="shared" si="60"/>
        <v>0</v>
      </c>
      <c r="AW119">
        <f t="shared" si="60"/>
        <v>0</v>
      </c>
    </row>
    <row r="120" spans="1:49">
      <c r="A120" t="str">
        <f t="shared" si="56"/>
        <v>GH</v>
      </c>
      <c r="B120" t="str">
        <f t="shared" si="56"/>
        <v>Non-specified (other)</v>
      </c>
      <c r="C120" t="str">
        <f t="shared" si="56"/>
        <v>Electricity</v>
      </c>
      <c r="D120" t="str">
        <f t="shared" si="56"/>
        <v>Other appliances</v>
      </c>
      <c r="E120" t="str">
        <f t="shared" si="56"/>
        <v>MD - Other appliances</v>
      </c>
      <c r="F120" t="s">
        <v>295</v>
      </c>
      <c r="G120">
        <f t="shared" ref="G120:AW120" si="61">G59*phi_Electricity</f>
        <v>0</v>
      </c>
      <c r="H120">
        <f t="shared" si="61"/>
        <v>0</v>
      </c>
      <c r="I120">
        <f t="shared" si="61"/>
        <v>0</v>
      </c>
      <c r="J120">
        <f t="shared" si="61"/>
        <v>5.0173649143614614E-2</v>
      </c>
      <c r="K120">
        <f t="shared" si="61"/>
        <v>0</v>
      </c>
      <c r="L120">
        <f t="shared" si="61"/>
        <v>4.9329612446366917E-2</v>
      </c>
      <c r="M120">
        <f t="shared" si="61"/>
        <v>4.8907594097743055E-2</v>
      </c>
      <c r="N120">
        <f t="shared" si="61"/>
        <v>0</v>
      </c>
      <c r="O120">
        <f t="shared" si="61"/>
        <v>0</v>
      </c>
      <c r="P120">
        <f t="shared" si="61"/>
        <v>0</v>
      </c>
      <c r="Q120">
        <f t="shared" si="61"/>
        <v>4.7219520703247642E-2</v>
      </c>
      <c r="R120">
        <f t="shared" si="61"/>
        <v>0.37438001883699035</v>
      </c>
      <c r="S120">
        <f t="shared" si="61"/>
        <v>0.27825290403599956</v>
      </c>
      <c r="T120">
        <f t="shared" si="61"/>
        <v>0.13786039697212826</v>
      </c>
      <c r="U120">
        <f t="shared" si="61"/>
        <v>0.27318868385251344</v>
      </c>
      <c r="V120">
        <f t="shared" si="61"/>
        <v>0</v>
      </c>
      <c r="W120">
        <f t="shared" si="61"/>
        <v>0</v>
      </c>
      <c r="X120">
        <f t="shared" si="61"/>
        <v>0</v>
      </c>
      <c r="Y120">
        <f t="shared" si="61"/>
        <v>4.3843373914256814E-2</v>
      </c>
      <c r="Z120">
        <f t="shared" si="61"/>
        <v>4.3421355565632959E-2</v>
      </c>
      <c r="AA120">
        <f t="shared" si="61"/>
        <v>0</v>
      </c>
      <c r="AB120">
        <f t="shared" si="61"/>
        <v>0</v>
      </c>
      <c r="AC120">
        <f t="shared" si="61"/>
        <v>4.21553005197614E-2</v>
      </c>
      <c r="AD120">
        <f t="shared" si="61"/>
        <v>4.1733282171137552E-2</v>
      </c>
      <c r="AE120">
        <f t="shared" si="61"/>
        <v>1.4373386466058018</v>
      </c>
      <c r="AF120">
        <f t="shared" si="61"/>
        <v>1.8966001536980013</v>
      </c>
      <c r="AG120">
        <f t="shared" si="61"/>
        <v>3.0959866535595057E-2</v>
      </c>
      <c r="AH120">
        <f t="shared" si="61"/>
        <v>0</v>
      </c>
      <c r="AI120">
        <f t="shared" si="61"/>
        <v>3.2311768384753005E-2</v>
      </c>
      <c r="AJ120">
        <f t="shared" si="61"/>
        <v>0</v>
      </c>
      <c r="AK120">
        <f t="shared" si="61"/>
        <v>0</v>
      </c>
      <c r="AL120">
        <f t="shared" si="61"/>
        <v>0</v>
      </c>
      <c r="AM120">
        <f t="shared" si="61"/>
        <v>0</v>
      </c>
      <c r="AN120">
        <f t="shared" si="61"/>
        <v>0</v>
      </c>
      <c r="AO120">
        <f t="shared" si="61"/>
        <v>0</v>
      </c>
      <c r="AP120">
        <f t="shared" si="61"/>
        <v>0</v>
      </c>
      <c r="AQ120">
        <f t="shared" si="61"/>
        <v>0</v>
      </c>
      <c r="AR120">
        <f t="shared" si="61"/>
        <v>0</v>
      </c>
      <c r="AS120">
        <f t="shared" si="61"/>
        <v>0</v>
      </c>
      <c r="AT120">
        <f t="shared" si="61"/>
        <v>0</v>
      </c>
      <c r="AU120">
        <f t="shared" si="61"/>
        <v>0</v>
      </c>
      <c r="AV120">
        <f t="shared" si="61"/>
        <v>0</v>
      </c>
      <c r="AW120">
        <f t="shared" si="61"/>
        <v>0</v>
      </c>
    </row>
    <row r="121" spans="1:49">
      <c r="A121" t="str">
        <f t="shared" si="56"/>
        <v>GH</v>
      </c>
      <c r="B121" t="str">
        <f t="shared" si="56"/>
        <v>Manual laborers (FD)</v>
      </c>
      <c r="C121" t="str">
        <f t="shared" si="56"/>
        <v>Food</v>
      </c>
      <c r="D121" t="str">
        <f t="shared" si="56"/>
        <v>Manual laborers</v>
      </c>
      <c r="E121" t="str">
        <f t="shared" si="56"/>
        <v>MD - Manual laborers</v>
      </c>
      <c r="F121" t="s">
        <v>295</v>
      </c>
      <c r="G121">
        <f t="shared" ref="G121:AW121" si="62">G60*phi_Food</f>
        <v>178.4460445</v>
      </c>
      <c r="H121">
        <f t="shared" si="62"/>
        <v>182.36618300000001</v>
      </c>
      <c r="I121">
        <f t="shared" si="62"/>
        <v>186.37267629999999</v>
      </c>
      <c r="J121">
        <f t="shared" si="62"/>
        <v>190.46743219999999</v>
      </c>
      <c r="K121">
        <f t="shared" si="62"/>
        <v>194.65240120000001</v>
      </c>
      <c r="L121">
        <f t="shared" si="62"/>
        <v>198.92957659999999</v>
      </c>
      <c r="M121">
        <f t="shared" si="62"/>
        <v>203.3009964</v>
      </c>
      <c r="N121">
        <f t="shared" si="62"/>
        <v>207.76874330000001</v>
      </c>
      <c r="O121">
        <f t="shared" si="62"/>
        <v>212.33494640000001</v>
      </c>
      <c r="P121">
        <f t="shared" si="62"/>
        <v>217.00178220000001</v>
      </c>
      <c r="Q121">
        <f t="shared" si="62"/>
        <v>221.77147500000001</v>
      </c>
      <c r="R121">
        <f t="shared" si="62"/>
        <v>226.64629890000001</v>
      </c>
      <c r="S121">
        <f t="shared" si="62"/>
        <v>231.62857819999999</v>
      </c>
      <c r="T121">
        <f t="shared" si="62"/>
        <v>236.7206888</v>
      </c>
      <c r="U121">
        <f t="shared" si="62"/>
        <v>241.92505940000001</v>
      </c>
      <c r="V121">
        <f t="shared" si="62"/>
        <v>247.2441724</v>
      </c>
      <c r="W121">
        <f t="shared" si="62"/>
        <v>252.68056559999999</v>
      </c>
      <c r="X121">
        <f t="shared" si="62"/>
        <v>258.23683269999998</v>
      </c>
      <c r="Y121">
        <f t="shared" si="62"/>
        <v>263.91562529999999</v>
      </c>
      <c r="Z121">
        <f t="shared" si="62"/>
        <v>269.71965369999998</v>
      </c>
      <c r="AA121">
        <f t="shared" si="62"/>
        <v>275.65168840000001</v>
      </c>
      <c r="AB121">
        <f t="shared" si="62"/>
        <v>281.71456130000001</v>
      </c>
      <c r="AC121">
        <f t="shared" si="62"/>
        <v>287.91116740000001</v>
      </c>
      <c r="AD121">
        <f t="shared" si="62"/>
        <v>294.2444658</v>
      </c>
      <c r="AE121">
        <f t="shared" si="62"/>
        <v>300.71748129999997</v>
      </c>
      <c r="AF121">
        <f t="shared" si="62"/>
        <v>307.33330590000003</v>
      </c>
      <c r="AG121">
        <f t="shared" si="62"/>
        <v>314.09510019999999</v>
      </c>
      <c r="AH121">
        <f t="shared" si="62"/>
        <v>321.0060952</v>
      </c>
      <c r="AI121">
        <f t="shared" si="62"/>
        <v>328.0695935</v>
      </c>
      <c r="AJ121">
        <f t="shared" si="62"/>
        <v>335.28897110000003</v>
      </c>
      <c r="AK121">
        <f t="shared" si="62"/>
        <v>342.6676789</v>
      </c>
      <c r="AL121">
        <f t="shared" si="62"/>
        <v>350.20924459999998</v>
      </c>
      <c r="AM121">
        <f t="shared" si="62"/>
        <v>357.91727429999997</v>
      </c>
      <c r="AN121">
        <f t="shared" si="62"/>
        <v>365.79545400000001</v>
      </c>
      <c r="AO121">
        <f t="shared" si="62"/>
        <v>373.84755200000001</v>
      </c>
      <c r="AP121">
        <f t="shared" si="62"/>
        <v>382.07742009999998</v>
      </c>
      <c r="AQ121">
        <f t="shared" si="62"/>
        <v>390.48899549999999</v>
      </c>
      <c r="AR121">
        <f t="shared" si="62"/>
        <v>399.08630349999999</v>
      </c>
      <c r="AS121">
        <f t="shared" si="62"/>
        <v>407.87345820000002</v>
      </c>
      <c r="AT121">
        <f t="shared" si="62"/>
        <v>416.85466580000002</v>
      </c>
      <c r="AU121">
        <f t="shared" si="62"/>
        <v>426.03422560000001</v>
      </c>
      <c r="AV121">
        <f t="shared" si="62"/>
        <v>435.41653259999998</v>
      </c>
      <c r="AW121">
        <f t="shared" si="62"/>
        <v>445.00607960000002</v>
      </c>
    </row>
    <row r="122" spans="1:49">
      <c r="A122" t="str">
        <f t="shared" si="56"/>
        <v>GH</v>
      </c>
      <c r="B122" t="str">
        <f t="shared" si="56"/>
        <v>Draught animals (FD)</v>
      </c>
      <c r="C122" t="str">
        <f t="shared" si="56"/>
        <v>Feed</v>
      </c>
      <c r="D122" t="str">
        <f t="shared" si="56"/>
        <v>Draught animals</v>
      </c>
      <c r="E122" t="str">
        <f t="shared" si="56"/>
        <v>MD - Draught animals</v>
      </c>
      <c r="F122" t="s">
        <v>295</v>
      </c>
      <c r="G122">
        <f t="shared" ref="G122:AW122" si="63">G61*phi_Feed</f>
        <v>189.58607720000001</v>
      </c>
      <c r="H122">
        <f t="shared" si="63"/>
        <v>195.92052380000001</v>
      </c>
      <c r="I122">
        <f t="shared" si="63"/>
        <v>201.4807266</v>
      </c>
      <c r="J122">
        <f t="shared" si="63"/>
        <v>220.46210859999999</v>
      </c>
      <c r="K122">
        <f t="shared" si="63"/>
        <v>189.20993429999999</v>
      </c>
      <c r="L122">
        <f t="shared" si="63"/>
        <v>175.9804862</v>
      </c>
      <c r="M122">
        <f t="shared" si="63"/>
        <v>163.13450040000001</v>
      </c>
      <c r="N122">
        <f t="shared" si="63"/>
        <v>159.87507120000001</v>
      </c>
      <c r="O122">
        <f t="shared" si="63"/>
        <v>166.5856608</v>
      </c>
      <c r="P122">
        <f t="shared" si="63"/>
        <v>171.1872079</v>
      </c>
      <c r="Q122">
        <f t="shared" si="63"/>
        <v>175.47968499999999</v>
      </c>
      <c r="R122">
        <f t="shared" si="63"/>
        <v>190.849682</v>
      </c>
      <c r="S122">
        <f t="shared" si="63"/>
        <v>202.90575509999999</v>
      </c>
      <c r="T122">
        <f t="shared" si="63"/>
        <v>217.0928285</v>
      </c>
      <c r="U122">
        <f t="shared" si="63"/>
        <v>226.74016879999999</v>
      </c>
      <c r="V122">
        <f t="shared" si="63"/>
        <v>226.63529930000001</v>
      </c>
      <c r="W122">
        <f t="shared" si="63"/>
        <v>233.5222751</v>
      </c>
      <c r="X122">
        <f t="shared" si="63"/>
        <v>226.41928179999999</v>
      </c>
      <c r="Y122">
        <f t="shared" si="63"/>
        <v>225.1217599</v>
      </c>
      <c r="Z122">
        <f t="shared" si="63"/>
        <v>226.392653</v>
      </c>
      <c r="AA122">
        <f t="shared" si="63"/>
        <v>236.86777290000001</v>
      </c>
      <c r="AB122">
        <f t="shared" si="63"/>
        <v>230.91833790000001</v>
      </c>
      <c r="AC122">
        <f t="shared" si="63"/>
        <v>231.9578353</v>
      </c>
      <c r="AD122">
        <f t="shared" si="63"/>
        <v>235.47204049999999</v>
      </c>
      <c r="AE122">
        <f t="shared" si="63"/>
        <v>241.62491840000001</v>
      </c>
      <c r="AF122">
        <f t="shared" si="63"/>
        <v>248.66271850000001</v>
      </c>
      <c r="AG122">
        <f t="shared" si="63"/>
        <v>251.2334587</v>
      </c>
      <c r="AH122">
        <f t="shared" si="63"/>
        <v>254.00234130000001</v>
      </c>
      <c r="AI122">
        <f t="shared" si="63"/>
        <v>257.13404919999999</v>
      </c>
      <c r="AJ122">
        <f t="shared" si="63"/>
        <v>259.51990319999999</v>
      </c>
      <c r="AK122">
        <f t="shared" si="63"/>
        <v>261.65933749999999</v>
      </c>
      <c r="AL122">
        <f t="shared" si="63"/>
        <v>264.30229939999998</v>
      </c>
      <c r="AM122">
        <f t="shared" si="63"/>
        <v>267.40498239999999</v>
      </c>
      <c r="AN122">
        <f t="shared" si="63"/>
        <v>270.39745190000002</v>
      </c>
      <c r="AO122">
        <f t="shared" si="63"/>
        <v>273.08168769999997</v>
      </c>
      <c r="AP122">
        <f t="shared" si="63"/>
        <v>270.57220569999998</v>
      </c>
      <c r="AQ122">
        <f t="shared" si="63"/>
        <v>273.3455998</v>
      </c>
      <c r="AR122">
        <f t="shared" si="63"/>
        <v>276.73759940000002</v>
      </c>
      <c r="AS122">
        <f t="shared" si="63"/>
        <v>285.60366499999998</v>
      </c>
      <c r="AT122">
        <f t="shared" si="63"/>
        <v>288.71779670000001</v>
      </c>
      <c r="AU122">
        <f t="shared" si="63"/>
        <v>297.1997819</v>
      </c>
      <c r="AV122">
        <f t="shared" si="63"/>
        <v>305.86917119999998</v>
      </c>
      <c r="AW122">
        <f t="shared" si="63"/>
        <v>315.00416239999998</v>
      </c>
    </row>
    <row r="123" spans="1:49">
      <c r="E123" s="1"/>
    </row>
    <row r="124" spans="1:49">
      <c r="A124" t="s">
        <v>4</v>
      </c>
      <c r="E124" s="1"/>
      <c r="F124" t="s">
        <v>295</v>
      </c>
      <c r="G124">
        <f t="shared" ref="G124:AW124" si="64">SUM(G66:G122)</f>
        <v>3234.4521217000006</v>
      </c>
      <c r="H124">
        <f t="shared" si="64"/>
        <v>3417.2467068000001</v>
      </c>
      <c r="I124">
        <f t="shared" si="64"/>
        <v>3618.233402899999</v>
      </c>
      <c r="J124">
        <f t="shared" si="64"/>
        <v>3702.0895408000001</v>
      </c>
      <c r="K124">
        <f t="shared" si="64"/>
        <v>3774.5923355</v>
      </c>
      <c r="L124">
        <f t="shared" si="64"/>
        <v>3870.7500627999993</v>
      </c>
      <c r="M124">
        <f t="shared" si="64"/>
        <v>3999.8454967999996</v>
      </c>
      <c r="N124">
        <f t="shared" si="64"/>
        <v>4021.2238145000001</v>
      </c>
      <c r="O124">
        <f t="shared" si="64"/>
        <v>4051.3106072</v>
      </c>
      <c r="P124">
        <f t="shared" si="64"/>
        <v>4156.3089901000003</v>
      </c>
      <c r="Q124">
        <f t="shared" si="64"/>
        <v>4413.3711599999997</v>
      </c>
      <c r="R124">
        <f t="shared" si="64"/>
        <v>4338.5659808999999</v>
      </c>
      <c r="S124">
        <f t="shared" si="64"/>
        <v>3968.2843333000001</v>
      </c>
      <c r="T124">
        <f t="shared" si="64"/>
        <v>4055.9035172999993</v>
      </c>
      <c r="U124">
        <f t="shared" si="64"/>
        <v>4343.2552282000006</v>
      </c>
      <c r="V124">
        <f t="shared" si="64"/>
        <v>4606.3594716999996</v>
      </c>
      <c r="W124">
        <f t="shared" si="64"/>
        <v>4804.4528406999998</v>
      </c>
      <c r="X124">
        <f t="shared" si="64"/>
        <v>4955.8061145000001</v>
      </c>
      <c r="Y124">
        <f t="shared" si="64"/>
        <v>5173.2373851999992</v>
      </c>
      <c r="Z124">
        <f t="shared" si="64"/>
        <v>5253.282306699999</v>
      </c>
      <c r="AA124">
        <f t="shared" si="64"/>
        <v>5330.9294613000002</v>
      </c>
      <c r="AB124">
        <f t="shared" si="64"/>
        <v>5625.0228991999993</v>
      </c>
      <c r="AC124">
        <f t="shared" si="64"/>
        <v>5789.0790027000003</v>
      </c>
      <c r="AD124">
        <f t="shared" si="64"/>
        <v>5974.2765062999997</v>
      </c>
      <c r="AE124">
        <f t="shared" si="64"/>
        <v>6289.9523997000006</v>
      </c>
      <c r="AF124">
        <f t="shared" si="64"/>
        <v>6568.6460244000009</v>
      </c>
      <c r="AG124">
        <f t="shared" si="64"/>
        <v>6702.7885588999989</v>
      </c>
      <c r="AH124">
        <f t="shared" si="64"/>
        <v>6894.2284364999996</v>
      </c>
      <c r="AI124">
        <f t="shared" si="64"/>
        <v>7296.3136426999999</v>
      </c>
      <c r="AJ124">
        <f t="shared" si="64"/>
        <v>6519.3088742999998</v>
      </c>
      <c r="AK124">
        <f t="shared" si="64"/>
        <v>6365.5370164000005</v>
      </c>
      <c r="AL124">
        <f t="shared" si="64"/>
        <v>6210.6515439999994</v>
      </c>
      <c r="AM124">
        <f t="shared" si="64"/>
        <v>5872.6322566999997</v>
      </c>
      <c r="AN124">
        <f t="shared" si="64"/>
        <v>5931.9529058999997</v>
      </c>
      <c r="AO124">
        <f t="shared" si="64"/>
        <v>5830.7792396999994</v>
      </c>
      <c r="AP124">
        <f t="shared" si="64"/>
        <v>5864.9096258000009</v>
      </c>
      <c r="AQ124">
        <f t="shared" si="64"/>
        <v>5857.9345953000002</v>
      </c>
      <c r="AR124">
        <f t="shared" si="64"/>
        <v>5888.0739029000006</v>
      </c>
      <c r="AS124">
        <f t="shared" si="64"/>
        <v>6485.1571231999997</v>
      </c>
      <c r="AT124">
        <f t="shared" si="64"/>
        <v>6482.5524624999989</v>
      </c>
      <c r="AU124">
        <f t="shared" si="64"/>
        <v>6948.5540075000008</v>
      </c>
      <c r="AV124">
        <f t="shared" si="64"/>
        <v>7541.0057037999995</v>
      </c>
      <c r="AW124">
        <f t="shared" si="64"/>
        <v>7839.6802420000004</v>
      </c>
    </row>
    <row r="125" spans="1:49">
      <c r="E125" s="1"/>
    </row>
    <row r="126" spans="1:49" s="1" customFormat="1">
      <c r="A126" s="1" t="s">
        <v>309</v>
      </c>
    </row>
    <row r="127" spans="1:49" s="1" customFormat="1">
      <c r="A127" s="1" t="str">
        <f>A5</f>
        <v>GH</v>
      </c>
      <c r="B127" s="1" t="str">
        <f t="shared" ref="B127:E127" si="65">B5</f>
        <v>Agriculture/forestry</v>
      </c>
      <c r="C127" s="1" t="str">
        <f t="shared" si="65"/>
        <v>Electricity</v>
      </c>
      <c r="D127" s="1" t="str">
        <f t="shared" si="65"/>
        <v>Electric motors</v>
      </c>
      <c r="E127" s="1" t="str">
        <f t="shared" si="65"/>
        <v>MD - Electric motors</v>
      </c>
      <c r="F127" s="1" t="s">
        <v>293</v>
      </c>
      <c r="G127" s="1">
        <f>G5 * GH_TFC_Efficiencies!G5</f>
        <v>1.0549995000000001</v>
      </c>
      <c r="H127" s="1">
        <f>H5 * GH_TFC_Efficiencies!H5</f>
        <v>1.5899985000000001</v>
      </c>
      <c r="I127" s="1">
        <f>I5 * GH_TFC_Efficiencies!I5</f>
        <v>1.59749775</v>
      </c>
      <c r="J127" s="1">
        <f>J5 * GH_TFC_Efficiencies!J5</f>
        <v>0</v>
      </c>
      <c r="K127" s="1">
        <f>K5 * GH_TFC_Efficiencies!K5</f>
        <v>0</v>
      </c>
      <c r="L127" s="1">
        <f>L5 * GH_TFC_Efficiencies!L5</f>
        <v>0</v>
      </c>
      <c r="M127" s="1">
        <f>M5 * GH_TFC_Efficiencies!M5</f>
        <v>0</v>
      </c>
      <c r="N127" s="1">
        <f>N5 * GH_TFC_Efficiencies!N5</f>
        <v>0</v>
      </c>
      <c r="O127" s="1">
        <f>O5 * GH_TFC_Efficiencies!O5</f>
        <v>0</v>
      </c>
      <c r="P127" s="1">
        <f>P5 * GH_TFC_Efficiencies!P5</f>
        <v>0</v>
      </c>
      <c r="Q127" s="1">
        <f>Q5 * GH_TFC_Efficiencies!Q5</f>
        <v>0</v>
      </c>
      <c r="R127" s="1">
        <f>R5 * GH_TFC_Efficiencies!R5</f>
        <v>0</v>
      </c>
      <c r="S127" s="1">
        <f>S5 * GH_TFC_Efficiencies!S5</f>
        <v>0</v>
      </c>
      <c r="T127" s="1">
        <f>T5 * GH_TFC_Efficiencies!T5</f>
        <v>0</v>
      </c>
      <c r="U127" s="1">
        <f>U5 * GH_TFC_Efficiencies!U5</f>
        <v>0</v>
      </c>
      <c r="V127" s="1">
        <f>V5 * GH_TFC_Efficiencies!V5</f>
        <v>0</v>
      </c>
      <c r="W127" s="1">
        <f>W5 * GH_TFC_Efficiencies!W5</f>
        <v>0</v>
      </c>
      <c r="X127" s="1">
        <f>X5 * GH_TFC_Efficiencies!X5</f>
        <v>0</v>
      </c>
      <c r="Y127" s="1">
        <f>Y5 * GH_TFC_Efficiencies!Y5</f>
        <v>0</v>
      </c>
      <c r="Z127" s="1">
        <f>Z5 * GH_TFC_Efficiencies!Z5</f>
        <v>0</v>
      </c>
      <c r="AA127" s="1">
        <f>AA5 * GH_TFC_Efficiencies!AA5</f>
        <v>0</v>
      </c>
      <c r="AB127" s="1">
        <f>AB5 * GH_TFC_Efficiencies!AB5</f>
        <v>0</v>
      </c>
      <c r="AC127" s="1">
        <f>AC5 * GH_TFC_Efficiencies!AC5</f>
        <v>0</v>
      </c>
      <c r="AD127" s="1">
        <f>AD5 * GH_TFC_Efficiencies!AD5</f>
        <v>0</v>
      </c>
      <c r="AE127" s="1">
        <f>AE5 * GH_TFC_Efficiencies!AE5</f>
        <v>0</v>
      </c>
      <c r="AF127" s="1">
        <f>AF5 * GH_TFC_Efficiencies!AF5</f>
        <v>0</v>
      </c>
      <c r="AG127" s="1">
        <f>AG5 * GH_TFC_Efficiencies!AG5</f>
        <v>0</v>
      </c>
      <c r="AH127" s="1">
        <f>AH5 * GH_TFC_Efficiencies!AH5</f>
        <v>0</v>
      </c>
      <c r="AI127" s="1">
        <f>AI5 * GH_TFC_Efficiencies!AI5</f>
        <v>0</v>
      </c>
      <c r="AJ127" s="1">
        <f>AJ5 * GH_TFC_Efficiencies!AJ5</f>
        <v>0</v>
      </c>
      <c r="AK127" s="1">
        <f>AK5 * GH_TFC_Efficiencies!AK5</f>
        <v>0</v>
      </c>
      <c r="AL127" s="1">
        <f>AL5 * GH_TFC_Efficiencies!AL5</f>
        <v>0</v>
      </c>
      <c r="AM127" s="1">
        <f>AM5 * GH_TFC_Efficiencies!AM5</f>
        <v>0</v>
      </c>
      <c r="AN127" s="1">
        <f>AN5 * GH_TFC_Efficiencies!AN5</f>
        <v>0</v>
      </c>
      <c r="AO127" s="1">
        <f>AO5 * GH_TFC_Efficiencies!AO5</f>
        <v>0</v>
      </c>
      <c r="AP127" s="1">
        <f>AP5 * GH_TFC_Efficiencies!AP5</f>
        <v>0</v>
      </c>
      <c r="AQ127" s="1">
        <f>AQ5 * GH_TFC_Efficiencies!AQ5</f>
        <v>0</v>
      </c>
      <c r="AR127" s="1">
        <f>AR5 * GH_TFC_Efficiencies!AR5</f>
        <v>0</v>
      </c>
      <c r="AS127" s="1">
        <f>AS5 * GH_TFC_Efficiencies!AS5</f>
        <v>0</v>
      </c>
      <c r="AT127" s="1">
        <f>AT5 * GH_TFC_Efficiencies!AT5</f>
        <v>0</v>
      </c>
      <c r="AU127" s="1">
        <f>AU5 * GH_TFC_Efficiencies!AU5</f>
        <v>0</v>
      </c>
      <c r="AV127" s="1">
        <f>AV5 * GH_TFC_Efficiencies!AV5</f>
        <v>0</v>
      </c>
      <c r="AW127" s="1">
        <f>AW5 * GH_TFC_Efficiencies!AW5</f>
        <v>0</v>
      </c>
    </row>
    <row r="128" spans="1:49" s="1" customFormat="1">
      <c r="A128" s="1" t="str">
        <f t="shared" ref="A128:E128" si="66">A6</f>
        <v>GH</v>
      </c>
      <c r="B128" s="1" t="str">
        <f t="shared" si="66"/>
        <v>Agriculture/forestry</v>
      </c>
      <c r="C128" s="1" t="str">
        <f t="shared" si="66"/>
        <v>Electricity</v>
      </c>
      <c r="D128" s="1" t="str">
        <f t="shared" si="66"/>
        <v>Electric heaters - MTH.100.C</v>
      </c>
      <c r="E128" s="1" t="str">
        <f t="shared" si="66"/>
        <v>MTH.100.C - Electric heaters</v>
      </c>
      <c r="F128" s="1" t="s">
        <v>293</v>
      </c>
      <c r="G128" s="1">
        <f>G6 * GH_TFC_Efficiencies!G8</f>
        <v>0.16040000000000001</v>
      </c>
      <c r="H128" s="1">
        <f>H6 * GH_TFC_Efficiencies!H8</f>
        <v>0.24120000000000005</v>
      </c>
      <c r="I128" s="1">
        <f>I6 * GH_TFC_Efficiencies!I8</f>
        <v>0.24180000000000004</v>
      </c>
      <c r="J128" s="1">
        <f>J6 * GH_TFC_Efficiencies!J8</f>
        <v>0</v>
      </c>
      <c r="K128" s="1">
        <f>K6 * GH_TFC_Efficiencies!K8</f>
        <v>0</v>
      </c>
      <c r="L128" s="1">
        <f>L6 * GH_TFC_Efficiencies!L8</f>
        <v>0</v>
      </c>
      <c r="M128" s="1">
        <f>M6 * GH_TFC_Efficiencies!M8</f>
        <v>0</v>
      </c>
      <c r="N128" s="1">
        <f>N6 * GH_TFC_Efficiencies!N8</f>
        <v>0</v>
      </c>
      <c r="O128" s="1">
        <f>O6 * GH_TFC_Efficiencies!O8</f>
        <v>0</v>
      </c>
      <c r="P128" s="1">
        <f>P6 * GH_TFC_Efficiencies!P8</f>
        <v>0</v>
      </c>
      <c r="Q128" s="1">
        <f>Q6 * GH_TFC_Efficiencies!Q8</f>
        <v>0</v>
      </c>
      <c r="R128" s="1">
        <f>R6 * GH_TFC_Efficiencies!R8</f>
        <v>0</v>
      </c>
      <c r="S128" s="1">
        <f>S6 * GH_TFC_Efficiencies!S8</f>
        <v>0</v>
      </c>
      <c r="T128" s="1">
        <f>T6 * GH_TFC_Efficiencies!T8</f>
        <v>0</v>
      </c>
      <c r="U128" s="1">
        <f>U6 * GH_TFC_Efficiencies!U8</f>
        <v>0</v>
      </c>
      <c r="V128" s="1">
        <f>V6 * GH_TFC_Efficiencies!V8</f>
        <v>0</v>
      </c>
      <c r="W128" s="1">
        <f>W6 * GH_TFC_Efficiencies!W8</f>
        <v>0</v>
      </c>
      <c r="X128" s="1">
        <f>X6 * GH_TFC_Efficiencies!X8</f>
        <v>0</v>
      </c>
      <c r="Y128" s="1">
        <f>Y6 * GH_TFC_Efficiencies!Y8</f>
        <v>0</v>
      </c>
      <c r="Z128" s="1">
        <f>Z6 * GH_TFC_Efficiencies!Z8</f>
        <v>0</v>
      </c>
      <c r="AA128" s="1">
        <f>AA6 * GH_TFC_Efficiencies!AA8</f>
        <v>0</v>
      </c>
      <c r="AB128" s="1">
        <f>AB6 * GH_TFC_Efficiencies!AB8</f>
        <v>0</v>
      </c>
      <c r="AC128" s="1">
        <f>AC6 * GH_TFC_Efficiencies!AC8</f>
        <v>0</v>
      </c>
      <c r="AD128" s="1">
        <f>AD6 * GH_TFC_Efficiencies!AD8</f>
        <v>0</v>
      </c>
      <c r="AE128" s="1">
        <f>AE6 * GH_TFC_Efficiencies!AE8</f>
        <v>0</v>
      </c>
      <c r="AF128" s="1">
        <f>AF6 * GH_TFC_Efficiencies!AF8</f>
        <v>0</v>
      </c>
      <c r="AG128" s="1">
        <f>AG6 * GH_TFC_Efficiencies!AG8</f>
        <v>0</v>
      </c>
      <c r="AH128" s="1">
        <f>AH6 * GH_TFC_Efficiencies!AH8</f>
        <v>0</v>
      </c>
      <c r="AI128" s="1">
        <f>AI6 * GH_TFC_Efficiencies!AI8</f>
        <v>0</v>
      </c>
      <c r="AJ128" s="1">
        <f>AJ6 * GH_TFC_Efficiencies!AJ8</f>
        <v>0</v>
      </c>
      <c r="AK128" s="1">
        <f>AK6 * GH_TFC_Efficiencies!AK8</f>
        <v>0</v>
      </c>
      <c r="AL128" s="1">
        <f>AL6 * GH_TFC_Efficiencies!AL8</f>
        <v>0</v>
      </c>
      <c r="AM128" s="1">
        <f>AM6 * GH_TFC_Efficiencies!AM8</f>
        <v>0</v>
      </c>
      <c r="AN128" s="1">
        <f>AN6 * GH_TFC_Efficiencies!AN8</f>
        <v>0</v>
      </c>
      <c r="AO128" s="1">
        <f>AO6 * GH_TFC_Efficiencies!AO8</f>
        <v>0</v>
      </c>
      <c r="AP128" s="1">
        <f>AP6 * GH_TFC_Efficiencies!AP8</f>
        <v>0</v>
      </c>
      <c r="AQ128" s="1">
        <f>AQ6 * GH_TFC_Efficiencies!AQ8</f>
        <v>0</v>
      </c>
      <c r="AR128" s="1">
        <f>AR6 * GH_TFC_Efficiencies!AR8</f>
        <v>0</v>
      </c>
      <c r="AS128" s="1">
        <f>AS6 * GH_TFC_Efficiencies!AS8</f>
        <v>0</v>
      </c>
      <c r="AT128" s="1">
        <f>AT6 * GH_TFC_Efficiencies!AT8</f>
        <v>0</v>
      </c>
      <c r="AU128" s="1">
        <f>AU6 * GH_TFC_Efficiencies!AU8</f>
        <v>0</v>
      </c>
      <c r="AV128" s="1">
        <f>AV6 * GH_TFC_Efficiencies!AV8</f>
        <v>0</v>
      </c>
      <c r="AW128" s="1">
        <f>AW6 * GH_TFC_Efficiencies!AW8</f>
        <v>0</v>
      </c>
    </row>
    <row r="129" spans="1:49" s="1" customFormat="1">
      <c r="A129" s="1" t="str">
        <f t="shared" ref="A129:E129" si="67">A7</f>
        <v>GH</v>
      </c>
      <c r="B129" s="1" t="str">
        <f t="shared" si="67"/>
        <v>Agriculture/forestry</v>
      </c>
      <c r="C129" s="1" t="str">
        <f t="shared" si="67"/>
        <v>Electricity</v>
      </c>
      <c r="D129" s="1" t="str">
        <f t="shared" si="67"/>
        <v>Electric lights</v>
      </c>
      <c r="E129" s="1" t="str">
        <f t="shared" si="67"/>
        <v>Light - Electric lights</v>
      </c>
      <c r="F129" s="1" t="s">
        <v>293</v>
      </c>
      <c r="G129" s="1">
        <f>G7 * GH_TFC_Efficiencies!G11</f>
        <v>0.06</v>
      </c>
      <c r="H129" s="1">
        <f>H7 * GH_TFC_Efficiencies!H11</f>
        <v>0.09</v>
      </c>
      <c r="I129" s="1">
        <f>I7 * GH_TFC_Efficiencies!I11</f>
        <v>0.09</v>
      </c>
      <c r="J129" s="1">
        <f>J7 * GH_TFC_Efficiencies!J11</f>
        <v>0</v>
      </c>
      <c r="K129" s="1">
        <f>K7 * GH_TFC_Efficiencies!K11</f>
        <v>0</v>
      </c>
      <c r="L129" s="1">
        <f>L7 * GH_TFC_Efficiencies!L11</f>
        <v>0</v>
      </c>
      <c r="M129" s="1">
        <f>M7 * GH_TFC_Efficiencies!M11</f>
        <v>0</v>
      </c>
      <c r="N129" s="1">
        <f>N7 * GH_TFC_Efficiencies!N11</f>
        <v>0</v>
      </c>
      <c r="O129" s="1">
        <f>O7 * GH_TFC_Efficiencies!O11</f>
        <v>0</v>
      </c>
      <c r="P129" s="1">
        <f>P7 * GH_TFC_Efficiencies!P11</f>
        <v>0</v>
      </c>
      <c r="Q129" s="1">
        <f>Q7 * GH_TFC_Efficiencies!Q11</f>
        <v>0</v>
      </c>
      <c r="R129" s="1">
        <f>R7 * GH_TFC_Efficiencies!R11</f>
        <v>0</v>
      </c>
      <c r="S129" s="1">
        <f>S7 * GH_TFC_Efficiencies!S11</f>
        <v>0</v>
      </c>
      <c r="T129" s="1">
        <f>T7 * GH_TFC_Efficiencies!T11</f>
        <v>0</v>
      </c>
      <c r="U129" s="1">
        <f>U7 * GH_TFC_Efficiencies!U11</f>
        <v>0</v>
      </c>
      <c r="V129" s="1">
        <f>V7 * GH_TFC_Efficiencies!V11</f>
        <v>0</v>
      </c>
      <c r="W129" s="1">
        <f>W7 * GH_TFC_Efficiencies!W11</f>
        <v>0</v>
      </c>
      <c r="X129" s="1">
        <f>X7 * GH_TFC_Efficiencies!X11</f>
        <v>0</v>
      </c>
      <c r="Y129" s="1">
        <f>Y7 * GH_TFC_Efficiencies!Y11</f>
        <v>0</v>
      </c>
      <c r="Z129" s="1">
        <f>Z7 * GH_TFC_Efficiencies!Z11</f>
        <v>0</v>
      </c>
      <c r="AA129" s="1">
        <f>AA7 * GH_TFC_Efficiencies!AA11</f>
        <v>0</v>
      </c>
      <c r="AB129" s="1">
        <f>AB7 * GH_TFC_Efficiencies!AB11</f>
        <v>0</v>
      </c>
      <c r="AC129" s="1">
        <f>AC7 * GH_TFC_Efficiencies!AC11</f>
        <v>0</v>
      </c>
      <c r="AD129" s="1">
        <f>AD7 * GH_TFC_Efficiencies!AD11</f>
        <v>0</v>
      </c>
      <c r="AE129" s="1">
        <f>AE7 * GH_TFC_Efficiencies!AE11</f>
        <v>0</v>
      </c>
      <c r="AF129" s="1">
        <f>AF7 * GH_TFC_Efficiencies!AF11</f>
        <v>0</v>
      </c>
      <c r="AG129" s="1">
        <f>AG7 * GH_TFC_Efficiencies!AG11</f>
        <v>0</v>
      </c>
      <c r="AH129" s="1">
        <f>AH7 * GH_TFC_Efficiencies!AH11</f>
        <v>0</v>
      </c>
      <c r="AI129" s="1">
        <f>AI7 * GH_TFC_Efficiencies!AI11</f>
        <v>0</v>
      </c>
      <c r="AJ129" s="1">
        <f>AJ7 * GH_TFC_Efficiencies!AJ11</f>
        <v>0</v>
      </c>
      <c r="AK129" s="1">
        <f>AK7 * GH_TFC_Efficiencies!AK11</f>
        <v>0</v>
      </c>
      <c r="AL129" s="1">
        <f>AL7 * GH_TFC_Efficiencies!AL11</f>
        <v>0</v>
      </c>
      <c r="AM129" s="1">
        <f>AM7 * GH_TFC_Efficiencies!AM11</f>
        <v>0</v>
      </c>
      <c r="AN129" s="1">
        <f>AN7 * GH_TFC_Efficiencies!AN11</f>
        <v>0</v>
      </c>
      <c r="AO129" s="1">
        <f>AO7 * GH_TFC_Efficiencies!AO11</f>
        <v>0</v>
      </c>
      <c r="AP129" s="1">
        <f>AP7 * GH_TFC_Efficiencies!AP11</f>
        <v>0</v>
      </c>
      <c r="AQ129" s="1">
        <f>AQ7 * GH_TFC_Efficiencies!AQ11</f>
        <v>0</v>
      </c>
      <c r="AR129" s="1">
        <f>AR7 * GH_TFC_Efficiencies!AR11</f>
        <v>0</v>
      </c>
      <c r="AS129" s="1">
        <f>AS7 * GH_TFC_Efficiencies!AS11</f>
        <v>0</v>
      </c>
      <c r="AT129" s="1">
        <f>AT7 * GH_TFC_Efficiencies!AT11</f>
        <v>0</v>
      </c>
      <c r="AU129" s="1">
        <f>AU7 * GH_TFC_Efficiencies!AU11</f>
        <v>0</v>
      </c>
      <c r="AV129" s="1">
        <f>AV7 * GH_TFC_Efficiencies!AV11</f>
        <v>0</v>
      </c>
      <c r="AW129" s="1">
        <f>AW7 * GH_TFC_Efficiencies!AW11</f>
        <v>0</v>
      </c>
    </row>
    <row r="130" spans="1:49" s="1" customFormat="1">
      <c r="A130" s="1" t="str">
        <f t="shared" ref="A130:E130" si="68">A8</f>
        <v>GH</v>
      </c>
      <c r="B130" s="1" t="str">
        <f t="shared" si="68"/>
        <v>Agriculture/forestry</v>
      </c>
      <c r="C130" s="1" t="str">
        <f t="shared" si="68"/>
        <v>Gas/diesel oil excl. biofuels</v>
      </c>
      <c r="D130" s="1" t="str">
        <f t="shared" si="68"/>
        <v>Tractors</v>
      </c>
      <c r="E130" s="1" t="str">
        <f t="shared" si="68"/>
        <v>MD - Tractors</v>
      </c>
      <c r="F130" s="1" t="s">
        <v>293</v>
      </c>
      <c r="G130" s="1">
        <f>G8 * GH_TFC_Efficiencies!G16</f>
        <v>1.6281534312446071</v>
      </c>
      <c r="H130" s="1">
        <f>H8 * GH_TFC_Efficiencies!H16</f>
        <v>1.7366969933275809</v>
      </c>
      <c r="I130" s="1">
        <f>I8 * GH_TFC_Efficiencies!I16</f>
        <v>1.6824252122860939</v>
      </c>
      <c r="J130" s="1">
        <f>J8 * GH_TFC_Efficiencies!J16</f>
        <v>1.6281534312446071</v>
      </c>
      <c r="K130" s="1">
        <f>K8 * GH_TFC_Efficiencies!K16</f>
        <v>1.7366969933275809</v>
      </c>
      <c r="L130" s="1">
        <f>L8 * GH_TFC_Efficiencies!L16</f>
        <v>1.7909687743690679</v>
      </c>
      <c r="M130" s="1">
        <f>M8 * GH_TFC_Efficiencies!M16</f>
        <v>1.9537841174935284</v>
      </c>
      <c r="N130" s="1">
        <f>N8 * GH_TFC_Efficiencies!N16</f>
        <v>1.9537841174935284</v>
      </c>
      <c r="O130" s="1">
        <f>O8 * GH_TFC_Efficiencies!O16</f>
        <v>1.6824252122860939</v>
      </c>
      <c r="P130" s="1">
        <f>P8 * GH_TFC_Efficiencies!P16</f>
        <v>1.8041128311732504</v>
      </c>
      <c r="Q130" s="1">
        <f>Q8 * GH_TFC_Efficiencies!Q16</f>
        <v>2.3092531757344741</v>
      </c>
      <c r="R130" s="1">
        <f>R8 * GH_TFC_Efficiencies!R16</f>
        <v>2.1298921974804261</v>
      </c>
      <c r="S130" s="1">
        <f>S8 * GH_TFC_Efficiencies!S16</f>
        <v>1.4075693588390881</v>
      </c>
      <c r="T130" s="1">
        <f>T8 * GH_TFC_Efficiencies!T16</f>
        <v>1.575504172593861</v>
      </c>
      <c r="U130" s="1">
        <f>U8 * GH_TFC_Efficiencies!U16</f>
        <v>2.0303898815503336</v>
      </c>
      <c r="V130" s="1">
        <f>V8 * GH_TFC_Efficiencies!V16</f>
        <v>2.1536430988744044</v>
      </c>
      <c r="W130" s="1">
        <f>W8 * GH_TFC_Efficiencies!W16</f>
        <v>2.1535561364162268</v>
      </c>
      <c r="X130" s="1">
        <f>X8 * GH_TFC_Efficiencies!X16</f>
        <v>2.165382738615925</v>
      </c>
      <c r="Y130" s="1">
        <f>Y8 * GH_TFC_Efficiencies!Y16</f>
        <v>2.1681277874690177</v>
      </c>
      <c r="Z130" s="1">
        <f>Z8 * GH_TFC_Efficiencies!Z16</f>
        <v>2.2329490777030525</v>
      </c>
      <c r="AA130" s="1">
        <f>AA8 * GH_TFC_Efficiencies!AA16</f>
        <v>2.2054298060252528</v>
      </c>
      <c r="AB130" s="1">
        <f>AB8 * GH_TFC_Efficiencies!AB16</f>
        <v>2.63249398897488</v>
      </c>
      <c r="AC130" s="1">
        <f>AC8 * GH_TFC_Efficiencies!AC16</f>
        <v>2.5588774282180169</v>
      </c>
      <c r="AD130" s="1">
        <f>AD8 * GH_TFC_Efficiencies!AD16</f>
        <v>2.8776202815497061</v>
      </c>
      <c r="AE130" s="1">
        <f>AE8 * GH_TFC_Efficiencies!AE16</f>
        <v>3.1227389661716032</v>
      </c>
      <c r="AF130" s="1">
        <f>AF8 * GH_TFC_Efficiencies!AF16</f>
        <v>3.2010954767437645</v>
      </c>
      <c r="AG130" s="1">
        <f>AG8 * GH_TFC_Efficiencies!AG16</f>
        <v>3.5289331987069139</v>
      </c>
      <c r="AH130" s="1">
        <f>AH8 * GH_TFC_Efficiencies!AH16</f>
        <v>4.654851841794283</v>
      </c>
      <c r="AI130" s="1">
        <f>AI8 * GH_TFC_Efficiencies!AI16</f>
        <v>5.7262039449972315</v>
      </c>
      <c r="AJ130" s="1">
        <f>AJ8 * GH_TFC_Efficiencies!AJ16</f>
        <v>8.2186109144107409</v>
      </c>
      <c r="AK130" s="1">
        <f>AK8 * GH_TFC_Efficiencies!AK16</f>
        <v>8.6107555127136521</v>
      </c>
      <c r="AL130" s="1">
        <f>AL8 * GH_TFC_Efficiencies!AL16</f>
        <v>1.7867967849301274</v>
      </c>
      <c r="AM130" s="1">
        <f>AM8 * GH_TFC_Efficiencies!AM16</f>
        <v>1.87302831900758</v>
      </c>
      <c r="AN130" s="1">
        <f>AN8 * GH_TFC_Efficiencies!AN16</f>
        <v>2.1849547827115732</v>
      </c>
      <c r="AO130" s="1">
        <f>AO8 * GH_TFC_Efficiencies!AO16</f>
        <v>2.4343777207962698</v>
      </c>
      <c r="AP130" s="1">
        <f>AP8 * GH_TFC_Efficiencies!AP16</f>
        <v>2.6313194684526637</v>
      </c>
      <c r="AQ130" s="1">
        <f>AQ8 * GH_TFC_Efficiencies!AQ16</f>
        <v>2.79500846908231</v>
      </c>
      <c r="AR130" s="1">
        <f>AR8 * GH_TFC_Efficiencies!AR16</f>
        <v>2.7461632906500486</v>
      </c>
      <c r="AS130" s="1">
        <f>AS8 * GH_TFC_Efficiencies!AS16</f>
        <v>4.0665424723943326</v>
      </c>
      <c r="AT130" s="1">
        <f>AT8 * GH_TFC_Efficiencies!AT16</f>
        <v>4.1602825556114809</v>
      </c>
      <c r="AU130" s="1">
        <f>AU8 * GH_TFC_Efficiencies!AU16</f>
        <v>4.801335478064428</v>
      </c>
      <c r="AV130" s="1">
        <f>AV8 * GH_TFC_Efficiencies!AV16</f>
        <v>5.5977173196039729</v>
      </c>
      <c r="AW130" s="1">
        <f>AW8 * GH_TFC_Efficiencies!AW16</f>
        <v>5.9010059588575876</v>
      </c>
    </row>
    <row r="131" spans="1:49" s="1" customFormat="1">
      <c r="A131" s="1" t="str">
        <f t="shared" ref="A131:E131" si="69">A9</f>
        <v>GH</v>
      </c>
      <c r="B131" s="1" t="str">
        <f t="shared" si="69"/>
        <v>Agriculture/forestry</v>
      </c>
      <c r="C131" s="1" t="str">
        <f t="shared" si="69"/>
        <v>Primary solid biofuels</v>
      </c>
      <c r="D131" s="1" t="str">
        <f t="shared" si="69"/>
        <v>Wood stoves</v>
      </c>
      <c r="E131" s="1" t="str">
        <f t="shared" si="69"/>
        <v>MTH.100.C - Wood stoves</v>
      </c>
      <c r="F131" s="1" t="s">
        <v>293</v>
      </c>
      <c r="G131" s="1">
        <f>G9 * GH_TFC_Efficiencies!G21</f>
        <v>0</v>
      </c>
      <c r="H131" s="1">
        <f>H9 * GH_TFC_Efficiencies!H21</f>
        <v>0</v>
      </c>
      <c r="I131" s="1">
        <f>I9 * GH_TFC_Efficiencies!I21</f>
        <v>0</v>
      </c>
      <c r="J131" s="1">
        <f>J9 * GH_TFC_Efficiencies!J21</f>
        <v>0</v>
      </c>
      <c r="K131" s="1">
        <f>K9 * GH_TFC_Efficiencies!K21</f>
        <v>0</v>
      </c>
      <c r="L131" s="1">
        <f>L9 * GH_TFC_Efficiencies!L21</f>
        <v>0</v>
      </c>
      <c r="M131" s="1">
        <f>M9 * GH_TFC_Efficiencies!M21</f>
        <v>0</v>
      </c>
      <c r="N131" s="1">
        <f>N9 * GH_TFC_Efficiencies!N21</f>
        <v>0</v>
      </c>
      <c r="O131" s="1">
        <f>O9 * GH_TFC_Efficiencies!O21</f>
        <v>0</v>
      </c>
      <c r="P131" s="1">
        <f>P9 * GH_TFC_Efficiencies!P21</f>
        <v>0</v>
      </c>
      <c r="Q131" s="1">
        <f>Q9 * GH_TFC_Efficiencies!Q21</f>
        <v>0</v>
      </c>
      <c r="R131" s="1">
        <f>R9 * GH_TFC_Efficiencies!R21</f>
        <v>0</v>
      </c>
      <c r="S131" s="1">
        <f>S9 * GH_TFC_Efficiencies!S21</f>
        <v>0</v>
      </c>
      <c r="T131" s="1">
        <f>T9 * GH_TFC_Efficiencies!T21</f>
        <v>0</v>
      </c>
      <c r="U131" s="1">
        <f>U9 * GH_TFC_Efficiencies!U21</f>
        <v>0</v>
      </c>
      <c r="V131" s="1">
        <f>V9 * GH_TFC_Efficiencies!V21</f>
        <v>0</v>
      </c>
      <c r="W131" s="1">
        <f>W9 * GH_TFC_Efficiencies!W21</f>
        <v>0</v>
      </c>
      <c r="X131" s="1">
        <f>X9 * GH_TFC_Efficiencies!X21</f>
        <v>0</v>
      </c>
      <c r="Y131" s="1">
        <f>Y9 * GH_TFC_Efficiencies!Y21</f>
        <v>0</v>
      </c>
      <c r="Z131" s="1">
        <f>Z9 * GH_TFC_Efficiencies!Z21</f>
        <v>0</v>
      </c>
      <c r="AA131" s="1">
        <f>AA9 * GH_TFC_Efficiencies!AA21</f>
        <v>0</v>
      </c>
      <c r="AB131" s="1">
        <f>AB9 * GH_TFC_Efficiencies!AB21</f>
        <v>0</v>
      </c>
      <c r="AC131" s="1">
        <f>AC9 * GH_TFC_Efficiencies!AC21</f>
        <v>0</v>
      </c>
      <c r="AD131" s="1">
        <f>AD9 * GH_TFC_Efficiencies!AD21</f>
        <v>0</v>
      </c>
      <c r="AE131" s="1">
        <f>AE9 * GH_TFC_Efficiencies!AE21</f>
        <v>0</v>
      </c>
      <c r="AF131" s="1">
        <f>AF9 * GH_TFC_Efficiencies!AF21</f>
        <v>0</v>
      </c>
      <c r="AG131" s="1">
        <f>AG9 * GH_TFC_Efficiencies!AG21</f>
        <v>0</v>
      </c>
      <c r="AH131" s="1">
        <f>AH9 * GH_TFC_Efficiencies!AH21</f>
        <v>0</v>
      </c>
      <c r="AI131" s="1">
        <f>AI9 * GH_TFC_Efficiencies!AI21</f>
        <v>0</v>
      </c>
      <c r="AJ131" s="1">
        <f>AJ9 * GH_TFC_Efficiencies!AJ21</f>
        <v>0.42000000000000004</v>
      </c>
      <c r="AK131" s="1">
        <f>AK9 * GH_TFC_Efficiencies!AK21</f>
        <v>0.42000000000000004</v>
      </c>
      <c r="AL131" s="1">
        <f>AL9 * GH_TFC_Efficiencies!AL21</f>
        <v>0.28000000000000003</v>
      </c>
      <c r="AM131" s="1">
        <f>AM9 * GH_TFC_Efficiencies!AM21</f>
        <v>0.28000000000000003</v>
      </c>
      <c r="AN131" s="1">
        <f>AN9 * GH_TFC_Efficiencies!AN21</f>
        <v>0.28000000000000003</v>
      </c>
      <c r="AO131" s="1">
        <f>AO9 * GH_TFC_Efficiencies!AO21</f>
        <v>0.28000000000000003</v>
      </c>
      <c r="AP131" s="1">
        <f>AP9 * GH_TFC_Efficiencies!AP21</f>
        <v>0.28000000000000003</v>
      </c>
      <c r="AQ131" s="1">
        <f>AQ9 * GH_TFC_Efficiencies!AQ21</f>
        <v>0.28000000000000003</v>
      </c>
      <c r="AR131" s="1">
        <f>AR9 * GH_TFC_Efficiencies!AR21</f>
        <v>0.28000000000000003</v>
      </c>
      <c r="AS131" s="1">
        <f>AS9 * GH_TFC_Efficiencies!AS21</f>
        <v>0.28000000000000003</v>
      </c>
      <c r="AT131" s="1">
        <f>AT9 * GH_TFC_Efficiencies!AT21</f>
        <v>0.28000000000000003</v>
      </c>
      <c r="AU131" s="1">
        <f>AU9 * GH_TFC_Efficiencies!AU21</f>
        <v>0.28000000000000003</v>
      </c>
      <c r="AV131" s="1">
        <f>AV9 * GH_TFC_Efficiencies!AV21</f>
        <v>0.28000000000000003</v>
      </c>
      <c r="AW131" s="1">
        <f>AW9 * GH_TFC_Efficiencies!AW21</f>
        <v>0.28000000000000003</v>
      </c>
    </row>
    <row r="132" spans="1:49" s="1" customFormat="1">
      <c r="A132" s="1" t="str">
        <f t="shared" ref="A132:E132" si="70">A10</f>
        <v>GH</v>
      </c>
      <c r="B132" s="1" t="str">
        <f t="shared" si="70"/>
        <v>Fishing</v>
      </c>
      <c r="C132" s="1" t="str">
        <f t="shared" si="70"/>
        <v>Motor gasoline excl. biofuels</v>
      </c>
      <c r="D132" s="1" t="str">
        <f t="shared" si="70"/>
        <v>Boat engines</v>
      </c>
      <c r="E132" s="1" t="str">
        <f t="shared" si="70"/>
        <v>MD - Boat engines</v>
      </c>
      <c r="F132" s="1" t="s">
        <v>293</v>
      </c>
      <c r="G132" s="1">
        <f>G10 * GH_TFC_Efficiencies!G26</f>
        <v>0</v>
      </c>
      <c r="H132" s="1">
        <f>H10 * GH_TFC_Efficiencies!H26</f>
        <v>0</v>
      </c>
      <c r="I132" s="1">
        <f>I10 * GH_TFC_Efficiencies!I26</f>
        <v>0</v>
      </c>
      <c r="J132" s="1">
        <f>J10 * GH_TFC_Efficiencies!J26</f>
        <v>0</v>
      </c>
      <c r="K132" s="1">
        <f>K10 * GH_TFC_Efficiencies!K26</f>
        <v>0</v>
      </c>
      <c r="L132" s="1">
        <f>L10 * GH_TFC_Efficiencies!L26</f>
        <v>0</v>
      </c>
      <c r="M132" s="1">
        <f>M10 * GH_TFC_Efficiencies!M26</f>
        <v>0</v>
      </c>
      <c r="N132" s="1">
        <f>N10 * GH_TFC_Efficiencies!N26</f>
        <v>0</v>
      </c>
      <c r="O132" s="1">
        <f>O10 * GH_TFC_Efficiencies!O26</f>
        <v>0</v>
      </c>
      <c r="P132" s="1">
        <f>P10 * GH_TFC_Efficiencies!P26</f>
        <v>0</v>
      </c>
      <c r="Q132" s="1">
        <f>Q10 * GH_TFC_Efficiencies!Q26</f>
        <v>0</v>
      </c>
      <c r="R132" s="1">
        <f>R10 * GH_TFC_Efficiencies!R26</f>
        <v>0</v>
      </c>
      <c r="S132" s="1">
        <f>S10 * GH_TFC_Efficiencies!S26</f>
        <v>0</v>
      </c>
      <c r="T132" s="1">
        <f>T10 * GH_TFC_Efficiencies!T26</f>
        <v>0</v>
      </c>
      <c r="U132" s="1">
        <f>U10 * GH_TFC_Efficiencies!U26</f>
        <v>0</v>
      </c>
      <c r="V132" s="1">
        <f>V10 * GH_TFC_Efficiencies!V26</f>
        <v>0</v>
      </c>
      <c r="W132" s="1">
        <f>W10 * GH_TFC_Efficiencies!W26</f>
        <v>0</v>
      </c>
      <c r="X132" s="1">
        <f>X10 * GH_TFC_Efficiencies!X26</f>
        <v>0</v>
      </c>
      <c r="Y132" s="1">
        <f>Y10 * GH_TFC_Efficiencies!Y26</f>
        <v>0</v>
      </c>
      <c r="Z132" s="1">
        <f>Z10 * GH_TFC_Efficiencies!Z26</f>
        <v>0</v>
      </c>
      <c r="AA132" s="1">
        <f>AA10 * GH_TFC_Efficiencies!AA26</f>
        <v>0</v>
      </c>
      <c r="AB132" s="1">
        <f>AB10 * GH_TFC_Efficiencies!AB26</f>
        <v>0</v>
      </c>
      <c r="AC132" s="1">
        <f>AC10 * GH_TFC_Efficiencies!AC26</f>
        <v>0</v>
      </c>
      <c r="AD132" s="1">
        <f>AD10 * GH_TFC_Efficiencies!AD26</f>
        <v>0</v>
      </c>
      <c r="AE132" s="1">
        <f>AE10 * GH_TFC_Efficiencies!AE26</f>
        <v>0</v>
      </c>
      <c r="AF132" s="1">
        <f>AF10 * GH_TFC_Efficiencies!AF26</f>
        <v>0</v>
      </c>
      <c r="AG132" s="1">
        <f>AG10 * GH_TFC_Efficiencies!AG26</f>
        <v>0</v>
      </c>
      <c r="AH132" s="1">
        <f>AH10 * GH_TFC_Efficiencies!AH26</f>
        <v>0</v>
      </c>
      <c r="AI132" s="1">
        <f>AI10 * GH_TFC_Efficiencies!AI26</f>
        <v>0</v>
      </c>
      <c r="AJ132" s="1">
        <f>AJ10 * GH_TFC_Efficiencies!AJ26</f>
        <v>4.0180390051083252</v>
      </c>
      <c r="AK132" s="1">
        <f>AK10 * GH_TFC_Efficiencies!AK26</f>
        <v>3.5606925440453998</v>
      </c>
      <c r="AL132" s="1">
        <f>AL10 * GH_TFC_Efficiencies!AL26</f>
        <v>3.5902885189316653</v>
      </c>
      <c r="AM132" s="1">
        <f>AM10 * GH_TFC_Efficiencies!AM26</f>
        <v>3.8694330281638543</v>
      </c>
      <c r="AN132" s="1">
        <f>AN10 * GH_TFC_Efficiencies!AN26</f>
        <v>3.7750384531587038</v>
      </c>
      <c r="AO132" s="1">
        <f>AO10 * GH_TFC_Efficiencies!AO26</f>
        <v>4.1859063443705216</v>
      </c>
      <c r="AP132" s="1">
        <f>AP10 * GH_TFC_Efficiencies!AP26</f>
        <v>4.6027269075696191</v>
      </c>
      <c r="AQ132" s="1">
        <f>AQ10 * GH_TFC_Efficiencies!AQ26</f>
        <v>5.7986217078061371</v>
      </c>
      <c r="AR132" s="1">
        <f>AR10 * GH_TFC_Efficiencies!AR26</f>
        <v>7.2721522435933936</v>
      </c>
      <c r="AS132" s="1">
        <f>AS10 * GH_TFC_Efficiencies!AS26</f>
        <v>7.7206419975498513</v>
      </c>
      <c r="AT132" s="1">
        <f>AT10 * GH_TFC_Efficiencies!AT26</f>
        <v>4.4830258769347315</v>
      </c>
      <c r="AU132" s="1">
        <f>AU10 * GH_TFC_Efficiencies!AU26</f>
        <v>6.5094520972862506</v>
      </c>
      <c r="AV132" s="1">
        <f>AV10 * GH_TFC_Efficiencies!AV26</f>
        <v>8.431612896594606</v>
      </c>
      <c r="AW132" s="1">
        <f>AW10 * GH_TFC_Efficiencies!AW26</f>
        <v>7.6848086528444357</v>
      </c>
    </row>
    <row r="133" spans="1:49" s="1" customFormat="1">
      <c r="A133" s="1" t="str">
        <f t="shared" ref="A133:E133" si="71">A11</f>
        <v>GH</v>
      </c>
      <c r="B133" s="1" t="str">
        <f t="shared" si="71"/>
        <v>Mining and quarrying</v>
      </c>
      <c r="C133" s="1" t="str">
        <f t="shared" si="71"/>
        <v>Electricity</v>
      </c>
      <c r="D133" s="1" t="str">
        <f t="shared" si="71"/>
        <v>Electric motors</v>
      </c>
      <c r="E133" s="1" t="str">
        <f t="shared" si="71"/>
        <v>MD - Electric motors</v>
      </c>
      <c r="F133" s="1" t="s">
        <v>293</v>
      </c>
      <c r="G133" s="1">
        <f>G11 * GH_TFC_Efficiencies!G31</f>
        <v>10.16316185</v>
      </c>
      <c r="H133" s="1">
        <f>H11 * GH_TFC_Efficiencies!H31</f>
        <v>11.412655899999999</v>
      </c>
      <c r="I133" s="1">
        <f>I11 * GH_TFC_Efficiencies!I31</f>
        <v>13.276981300000001</v>
      </c>
      <c r="J133" s="1">
        <f>J11 * GH_TFC_Efficiencies!J31</f>
        <v>14.730474782108328</v>
      </c>
      <c r="K133" s="1">
        <f>K11 * GH_TFC_Efficiencies!K31</f>
        <v>16.196968543333728</v>
      </c>
      <c r="L133" s="1">
        <f>L11 * GH_TFC_Efficiencies!L31</f>
        <v>17.676462583676187</v>
      </c>
      <c r="M133" s="1">
        <f>M11 * GH_TFC_Efficiencies!M31</f>
        <v>19.168956903135715</v>
      </c>
      <c r="N133" s="1">
        <f>N11 * GH_TFC_Efficiencies!N31</f>
        <v>20.674451501712305</v>
      </c>
      <c r="O133" s="1">
        <f>O11 * GH_TFC_Efficiencies!O31</f>
        <v>22.19294637940596</v>
      </c>
      <c r="P133" s="1">
        <f>P11 * GH_TFC_Efficiencies!P31</f>
        <v>23.724441536216681</v>
      </c>
      <c r="Q133" s="1">
        <f>Q11 * GH_TFC_Efficiencies!Q31</f>
        <v>25.268936972144466</v>
      </c>
      <c r="R133" s="1">
        <f>R11 * GH_TFC_Efficiencies!R31</f>
        <v>26.826432687189318</v>
      </c>
      <c r="S133" s="1">
        <f>S11 * GH_TFC_Efficiencies!S31</f>
        <v>11.221294584000001</v>
      </c>
      <c r="T133" s="1">
        <f>T11 * GH_TFC_Efficiencies!T31</f>
        <v>5.3692464420000006</v>
      </c>
      <c r="U133" s="1">
        <f>U11 * GH_TFC_Efficiencies!U31</f>
        <v>15.93739375</v>
      </c>
      <c r="V133" s="1">
        <f>V11 * GH_TFC_Efficiencies!V31</f>
        <v>33.186418338539362</v>
      </c>
      <c r="W133" s="1">
        <f>W11 * GH_TFC_Efficiencies!W31</f>
        <v>34.80891544916954</v>
      </c>
      <c r="X133" s="1">
        <f>X11 * GH_TFC_Efficiencies!X31</f>
        <v>36.444412838916826</v>
      </c>
      <c r="Y133" s="1">
        <f>Y11 * GH_TFC_Efficiencies!Y31</f>
        <v>38.092910507781134</v>
      </c>
      <c r="Z133" s="1">
        <f>Z11 * GH_TFC_Efficiencies!Z31</f>
        <v>39.754408455762508</v>
      </c>
      <c r="AA133" s="1">
        <f>AA11 * GH_TFC_Efficiencies!AA31</f>
        <v>41.428906682860941</v>
      </c>
      <c r="AB133" s="1">
        <f>AB11 * GH_TFC_Efficiencies!AB31</f>
        <v>43.116405189076438</v>
      </c>
      <c r="AC133" s="1">
        <f>AC11 * GH_TFC_Efficiencies!AC31</f>
        <v>44.816903974409009</v>
      </c>
      <c r="AD133" s="1">
        <f>AD11 * GH_TFC_Efficiencies!AD31</f>
        <v>46.530403038858637</v>
      </c>
      <c r="AE133" s="1">
        <f>AE11 * GH_TFC_Efficiencies!AE31</f>
        <v>48.256902382425345</v>
      </c>
      <c r="AF133" s="1">
        <f>AF11 * GH_TFC_Efficiencies!AF31</f>
        <v>49.996402005109097</v>
      </c>
      <c r="AG133" s="1">
        <f>AG11 * GH_TFC_Efficiencies!AG31</f>
        <v>51.748901906909921</v>
      </c>
      <c r="AH133" s="1">
        <f>AH11 * GH_TFC_Efficiencies!AH31</f>
        <v>53.514402087827804</v>
      </c>
      <c r="AI133" s="1">
        <f>AI11 * GH_TFC_Efficiencies!AI31</f>
        <v>55.292902547862766</v>
      </c>
      <c r="AJ133" s="1">
        <f>AJ11 * GH_TFC_Efficiencies!AJ31</f>
        <v>57.084403287014794</v>
      </c>
      <c r="AK133" s="1">
        <f>AK11 * GH_TFC_Efficiencies!AK31</f>
        <v>58.888904305283873</v>
      </c>
      <c r="AL133" s="1">
        <f>AL11 * GH_TFC_Efficiencies!AL31</f>
        <v>60.706405602670031</v>
      </c>
      <c r="AM133" s="1">
        <f>AM11 * GH_TFC_Efficiencies!AM31</f>
        <v>62.536907179173234</v>
      </c>
      <c r="AN133" s="1">
        <f>AN11 * GH_TFC_Efficiencies!AN31</f>
        <v>64.380409034793516</v>
      </c>
      <c r="AO133" s="1">
        <f>AO11 * GH_TFC_Efficiencies!AO31</f>
        <v>66.23691116953087</v>
      </c>
      <c r="AP133" s="1">
        <f>AP11 * GH_TFC_Efficiencies!AP31</f>
        <v>68.106413583385276</v>
      </c>
      <c r="AQ133" s="1">
        <f>AQ11 * GH_TFC_Efficiencies!AQ31</f>
        <v>69.988916276356747</v>
      </c>
      <c r="AR133" s="1">
        <f>AR11 * GH_TFC_Efficiencies!AR31</f>
        <v>71.884419248445283</v>
      </c>
      <c r="AS133" s="1">
        <f>AS11 * GH_TFC_Efficiencies!AS31</f>
        <v>73.792922499650885</v>
      </c>
      <c r="AT133" s="1">
        <f>AT11 * GH_TFC_Efficiencies!AT31</f>
        <v>75.714426029973552</v>
      </c>
      <c r="AU133" s="1">
        <f>AU11 * GH_TFC_Efficiencies!AU31</f>
        <v>79.634540201033289</v>
      </c>
      <c r="AV133" s="1">
        <f>AV11 * GH_TFC_Efficiencies!AV31</f>
        <v>85.067722349720782</v>
      </c>
      <c r="AW133" s="1">
        <f>AW11 * GH_TFC_Efficiencies!AW31</f>
        <v>91.532390401756928</v>
      </c>
    </row>
    <row r="134" spans="1:49" s="1" customFormat="1">
      <c r="A134" s="1" t="str">
        <f t="shared" ref="A134:E134" si="72">A12</f>
        <v>GH</v>
      </c>
      <c r="B134" s="1" t="str">
        <f t="shared" si="72"/>
        <v>Mining and quarrying</v>
      </c>
      <c r="C134" s="1" t="str">
        <f t="shared" si="72"/>
        <v>Electricity</v>
      </c>
      <c r="D134" s="1" t="str">
        <f t="shared" si="72"/>
        <v>Electric lights</v>
      </c>
      <c r="E134" s="1" t="str">
        <f t="shared" si="72"/>
        <v>Light - Electric lights</v>
      </c>
      <c r="F134" s="1" t="s">
        <v>293</v>
      </c>
      <c r="G134" s="1">
        <f>G12 * GH_TFC_Efficiencies!G34</f>
        <v>0.51</v>
      </c>
      <c r="H134" s="1">
        <f>H12 * GH_TFC_Efficiencies!H34</f>
        <v>0.57000000000000006</v>
      </c>
      <c r="I134" s="1">
        <f>I12 * GH_TFC_Efficiencies!I34</f>
        <v>0.66</v>
      </c>
      <c r="J134" s="1">
        <f>J12 * GH_TFC_Efficiencies!J34</f>
        <v>0.72883189027937145</v>
      </c>
      <c r="K134" s="1">
        <f>K12 * GH_TFC_Efficiencies!K34</f>
        <v>0.79766378055874299</v>
      </c>
      <c r="L134" s="1">
        <f>L12 * GH_TFC_Efficiencies!L34</f>
        <v>0.86649567083811441</v>
      </c>
      <c r="M134" s="1">
        <f>M12 * GH_TFC_Efficiencies!M34</f>
        <v>0.93532756111748605</v>
      </c>
      <c r="N134" s="1">
        <f>N12 * GH_TFC_Efficiencies!N34</f>
        <v>1.0041594513968577</v>
      </c>
      <c r="O134" s="1">
        <f>O12 * GH_TFC_Efficiencies!O34</f>
        <v>1.0729913416762289</v>
      </c>
      <c r="P134" s="1">
        <f>P12 * GH_TFC_Efficiencies!P34</f>
        <v>1.1418232319556005</v>
      </c>
      <c r="Q134" s="1">
        <f>Q12 * GH_TFC_Efficiencies!Q34</f>
        <v>1.2106551222349722</v>
      </c>
      <c r="R134" s="1">
        <f>R12 * GH_TFC_Efficiencies!R34</f>
        <v>1.2794870125143436</v>
      </c>
      <c r="S134" s="1">
        <f>S12 * GH_TFC_Efficiencies!S34</f>
        <v>0.53280000000000005</v>
      </c>
      <c r="T134" s="1">
        <f>T12 * GH_TFC_Efficiencies!T34</f>
        <v>0.25380000000000003</v>
      </c>
      <c r="U134" s="1">
        <f>U12 * GH_TFC_Efficiencies!U34</f>
        <v>0.75</v>
      </c>
      <c r="V134" s="1">
        <f>V12 * GH_TFC_Efficiencies!V34</f>
        <v>1.5548145736318295</v>
      </c>
      <c r="W134" s="1">
        <f>W12 * GH_TFC_Efficiencies!W34</f>
        <v>1.6236464639112012</v>
      </c>
      <c r="X134" s="1">
        <f>X12 * GH_TFC_Efficiencies!X34</f>
        <v>1.6924783541905724</v>
      </c>
      <c r="Y134" s="1">
        <f>Y12 * GH_TFC_Efficiencies!Y34</f>
        <v>1.761310244469944</v>
      </c>
      <c r="Z134" s="1">
        <f>Z12 * GH_TFC_Efficiencies!Z34</f>
        <v>1.8301421347493154</v>
      </c>
      <c r="AA134" s="1">
        <f>AA12 * GH_TFC_Efficiencies!AA34</f>
        <v>1.8989740250286868</v>
      </c>
      <c r="AB134" s="1">
        <f>AB12 * GH_TFC_Efficiencies!AB34</f>
        <v>1.9678059153080583</v>
      </c>
      <c r="AC134" s="1">
        <f>AC12 * GH_TFC_Efficiencies!AC34</f>
        <v>2.0366378055874299</v>
      </c>
      <c r="AD134" s="1">
        <f>AD12 * GH_TFC_Efficiencies!AD34</f>
        <v>2.1054696958668013</v>
      </c>
      <c r="AE134" s="1">
        <f>AE12 * GH_TFC_Efficiencies!AE34</f>
        <v>2.1743015861461732</v>
      </c>
      <c r="AF134" s="1">
        <f>AF12 * GH_TFC_Efficiencies!AF34</f>
        <v>2.2431334764255442</v>
      </c>
      <c r="AG134" s="1">
        <f>AG12 * GH_TFC_Efficiencies!AG34</f>
        <v>2.3119653667049156</v>
      </c>
      <c r="AH134" s="1">
        <f>AH12 * GH_TFC_Efficiencies!AH34</f>
        <v>2.380797256984287</v>
      </c>
      <c r="AI134" s="1">
        <f>AI12 * GH_TFC_Efficiencies!AI34</f>
        <v>2.4496291472636589</v>
      </c>
      <c r="AJ134" s="1">
        <f>AJ12 * GH_TFC_Efficiencies!AJ34</f>
        <v>2.5184610375430307</v>
      </c>
      <c r="AK134" s="1">
        <f>AK12 * GH_TFC_Efficiencies!AK34</f>
        <v>2.5872929278224022</v>
      </c>
      <c r="AL134" s="1">
        <f>AL12 * GH_TFC_Efficiencies!AL34</f>
        <v>2.6561248181017736</v>
      </c>
      <c r="AM134" s="1">
        <f>AM12 * GH_TFC_Efficiencies!AM34</f>
        <v>2.7249567083811446</v>
      </c>
      <c r="AN134" s="1">
        <f>AN12 * GH_TFC_Efficiencies!AN34</f>
        <v>2.7937885986605164</v>
      </c>
      <c r="AO134" s="1">
        <f>AO12 * GH_TFC_Efficiencies!AO34</f>
        <v>2.8626204889398879</v>
      </c>
      <c r="AP134" s="1">
        <f>AP12 * GH_TFC_Efficiencies!AP34</f>
        <v>2.9314523792192593</v>
      </c>
      <c r="AQ134" s="1">
        <f>AQ12 * GH_TFC_Efficiencies!AQ34</f>
        <v>3.0002842694986311</v>
      </c>
      <c r="AR134" s="1">
        <f>AR12 * GH_TFC_Efficiencies!AR34</f>
        <v>3.0691161597780026</v>
      </c>
      <c r="AS134" s="1">
        <f>AS12 * GH_TFC_Efficiencies!AS34</f>
        <v>3.1379480500573735</v>
      </c>
      <c r="AT134" s="1">
        <f>AT12 * GH_TFC_Efficiencies!AT34</f>
        <v>3.2067799403367454</v>
      </c>
      <c r="AU134" s="1">
        <f>AU12 * GH_TFC_Efficiencies!AU34</f>
        <v>3.3593745921244542</v>
      </c>
      <c r="AV134" s="1">
        <f>AV12 * GH_TFC_Efficiencies!AV34</f>
        <v>3.5743336205346008</v>
      </c>
      <c r="AW134" s="1">
        <f>AW12 * GH_TFC_Efficiencies!AW34</f>
        <v>3.8307626833453563</v>
      </c>
    </row>
    <row r="135" spans="1:49" s="1" customFormat="1">
      <c r="A135" s="1" t="str">
        <f t="shared" ref="A135:E135" si="73">A13</f>
        <v>GH</v>
      </c>
      <c r="B135" s="1" t="str">
        <f t="shared" si="73"/>
        <v>Non-ferrous metals</v>
      </c>
      <c r="C135" s="1" t="str">
        <f t="shared" si="73"/>
        <v>Electricity</v>
      </c>
      <c r="D135" s="1" t="str">
        <f t="shared" si="73"/>
        <v>Electric heaters - HTH.600.C</v>
      </c>
      <c r="E135" s="1" t="str">
        <f t="shared" si="73"/>
        <v>HTH.600.C - Electric heaters</v>
      </c>
      <c r="F135" s="1" t="s">
        <v>293</v>
      </c>
      <c r="G135" s="1">
        <f>G13 * GH_TFC_Efficiencies!G39</f>
        <v>122.706</v>
      </c>
      <c r="H135" s="1">
        <f>H13 * GH_TFC_Efficiencies!H39</f>
        <v>140.3784</v>
      </c>
      <c r="I135" s="1">
        <f>I13 * GH_TFC_Efficiencies!I39</f>
        <v>163.94040000000001</v>
      </c>
      <c r="J135" s="1">
        <f>J13 * GH_TFC_Efficiencies!J39</f>
        <v>153.14832000000001</v>
      </c>
      <c r="K135" s="1">
        <f>K13 * GH_TFC_Efficiencies!K39</f>
        <v>148.71600000000001</v>
      </c>
      <c r="L135" s="1">
        <f>L13 * GH_TFC_Efficiencies!L39</f>
        <v>157.41432000000003</v>
      </c>
      <c r="M135" s="1">
        <f>M13 * GH_TFC_Efficiencies!M39</f>
        <v>166.15367999999998</v>
      </c>
      <c r="N135" s="1">
        <f>N13 * GH_TFC_Efficiencies!N39</f>
        <v>141.00479999999999</v>
      </c>
      <c r="O135" s="1">
        <f>O13 * GH_TFC_Efficiencies!O39</f>
        <v>175.80455999999998</v>
      </c>
      <c r="P135" s="1">
        <f>P13 * GH_TFC_Efficiencies!P39</f>
        <v>201.03119999999998</v>
      </c>
      <c r="Q135" s="1">
        <f>Q13 * GH_TFC_Efficiencies!Q39</f>
        <v>203.74091999999999</v>
      </c>
      <c r="R135" s="1">
        <f>R13 * GH_TFC_Efficiencies!R39</f>
        <v>148.32</v>
      </c>
      <c r="S135" s="1">
        <f>S13 * GH_TFC_Efficiencies!S39</f>
        <v>37.169999999999995</v>
      </c>
      <c r="T135" s="1">
        <f>T13 * GH_TFC_Efficiencies!T39</f>
        <v>18.63</v>
      </c>
      <c r="U135" s="1">
        <f>U13 * GH_TFC_Efficiencies!U39</f>
        <v>37.35</v>
      </c>
      <c r="V135" s="1">
        <f>V13 * GH_TFC_Efficiencies!V39</f>
        <v>74.88</v>
      </c>
      <c r="W135" s="1">
        <f>W13 * GH_TFC_Efficiencies!W39</f>
        <v>112.58999999999999</v>
      </c>
      <c r="X135" s="1">
        <f>X13 * GH_TFC_Efficiencies!X39</f>
        <v>112.86</v>
      </c>
      <c r="Y135" s="1">
        <f>Y13 * GH_TFC_Efficiencies!Y39</f>
        <v>113.13</v>
      </c>
      <c r="Z135" s="1">
        <f>Z13 * GH_TFC_Efficiencies!Z39</f>
        <v>113.39999999999999</v>
      </c>
      <c r="AA135" s="1">
        <f>AA13 * GH_TFC_Efficiencies!AA39</f>
        <v>113.67</v>
      </c>
      <c r="AB135" s="1">
        <f>AB13 * GH_TFC_Efficiencies!AB39</f>
        <v>113.94</v>
      </c>
      <c r="AC135" s="1">
        <f>AC13 * GH_TFC_Efficiencies!AC39</f>
        <v>114.21</v>
      </c>
      <c r="AD135" s="1">
        <f>AD13 * GH_TFC_Efficiencies!AD39</f>
        <v>114.47999999999999</v>
      </c>
      <c r="AE135" s="1">
        <f>AE13 * GH_TFC_Efficiencies!AE39</f>
        <v>114.75</v>
      </c>
      <c r="AF135" s="1">
        <f>AF13 * GH_TFC_Efficiencies!AF39</f>
        <v>115.02</v>
      </c>
      <c r="AG135" s="1">
        <f>AG13 * GH_TFC_Efficiencies!AG39</f>
        <v>115.28999999999999</v>
      </c>
      <c r="AH135" s="1">
        <f>AH13 * GH_TFC_Efficiencies!AH39</f>
        <v>115.56</v>
      </c>
      <c r="AI135" s="1">
        <f>AI13 * GH_TFC_Efficiencies!AI39</f>
        <v>115.83</v>
      </c>
      <c r="AJ135" s="1">
        <f>AJ13 * GH_TFC_Efficiencies!AJ39</f>
        <v>116.1</v>
      </c>
      <c r="AK135" s="1">
        <f>AK13 * GH_TFC_Efficiencies!AK39</f>
        <v>116.37</v>
      </c>
      <c r="AL135" s="1">
        <f>AL13 * GH_TFC_Efficiencies!AL39</f>
        <v>38.880000000000003</v>
      </c>
      <c r="AM135" s="1">
        <f>AM13 * GH_TFC_Efficiencies!AM39</f>
        <v>9.7424999999999997</v>
      </c>
      <c r="AN135" s="1">
        <f>AN13 * GH_TFC_Efficiencies!AN39</f>
        <v>0</v>
      </c>
      <c r="AO135" s="1">
        <f>AO13 * GH_TFC_Efficiencies!AO39</f>
        <v>0</v>
      </c>
      <c r="AP135" s="1">
        <f>AP13 * GH_TFC_Efficiencies!AP39</f>
        <v>0</v>
      </c>
      <c r="AQ135" s="1">
        <f>AQ13 * GH_TFC_Efficiencies!AQ39</f>
        <v>0</v>
      </c>
      <c r="AR135" s="1">
        <f>AR13 * GH_TFC_Efficiencies!AR39</f>
        <v>0</v>
      </c>
      <c r="AS135" s="1">
        <f>AS13 * GH_TFC_Efficiencies!AS39</f>
        <v>0</v>
      </c>
      <c r="AT135" s="1">
        <f>AT13 * GH_TFC_Efficiencies!AT39</f>
        <v>0</v>
      </c>
      <c r="AU135" s="1">
        <f>AU13 * GH_TFC_Efficiencies!AU39</f>
        <v>40.714841537201742</v>
      </c>
      <c r="AV135" s="1">
        <f>AV13 * GH_TFC_Efficiencies!AV39</f>
        <v>41.921142259669566</v>
      </c>
      <c r="AW135" s="1">
        <f>AW13 * GH_TFC_Efficiencies!AW39</f>
        <v>40.327665096897491</v>
      </c>
    </row>
    <row r="136" spans="1:49" s="1" customFormat="1">
      <c r="A136" s="1" t="str">
        <f t="shared" ref="A136:E136" si="74">A14</f>
        <v>GH</v>
      </c>
      <c r="B136" s="1" t="str">
        <f t="shared" si="74"/>
        <v>Non-ferrous metals</v>
      </c>
      <c r="C136" s="1" t="str">
        <f t="shared" si="74"/>
        <v>Electricity</v>
      </c>
      <c r="D136" s="1" t="str">
        <f t="shared" si="74"/>
        <v>Electric lights</v>
      </c>
      <c r="E136" s="1" t="str">
        <f t="shared" si="74"/>
        <v>Light - Electric lights</v>
      </c>
      <c r="F136" s="1" t="s">
        <v>293</v>
      </c>
      <c r="G136" s="1">
        <f>G14 * GH_TFC_Efficiencies!G42</f>
        <v>1.7000000000000002</v>
      </c>
      <c r="H136" s="1">
        <f>H14 * GH_TFC_Efficiencies!H42</f>
        <v>1.9400000000000004</v>
      </c>
      <c r="I136" s="1">
        <f>I14 * GH_TFC_Efficiencies!I42</f>
        <v>2.2600000000000002</v>
      </c>
      <c r="J136" s="1">
        <f>J14 * GH_TFC_Efficiencies!J42</f>
        <v>2.1060000000000003</v>
      </c>
      <c r="K136" s="1">
        <f>K14 * GH_TFC_Efficiencies!K42</f>
        <v>2.0400000000000005</v>
      </c>
      <c r="L136" s="1">
        <f>L14 * GH_TFC_Efficiencies!L42</f>
        <v>2.1540000000000004</v>
      </c>
      <c r="M136" s="1">
        <f>M14 * GH_TFC_Efficiencies!M42</f>
        <v>2.2680000000000002</v>
      </c>
      <c r="N136" s="1">
        <f>N14 * GH_TFC_Efficiencies!N42</f>
        <v>1.9200000000000004</v>
      </c>
      <c r="O136" s="1">
        <f>O14 * GH_TFC_Efficiencies!O42</f>
        <v>2.3879999999999999</v>
      </c>
      <c r="P136" s="1">
        <f>P14 * GH_TFC_Efficiencies!P42</f>
        <v>2.7240000000000002</v>
      </c>
      <c r="Q136" s="1">
        <f>Q14 * GH_TFC_Efficiencies!Q42</f>
        <v>2.754</v>
      </c>
      <c r="R136" s="1">
        <f>R14 * GH_TFC_Efficiencies!R42</f>
        <v>2</v>
      </c>
      <c r="S136" s="1">
        <f>S14 * GH_TFC_Efficiencies!S42</f>
        <v>0.5</v>
      </c>
      <c r="T136" s="1">
        <f>T14 * GH_TFC_Efficiencies!T42</f>
        <v>0.25</v>
      </c>
      <c r="U136" s="1">
        <f>U14 * GH_TFC_Efficiencies!U42</f>
        <v>0.5</v>
      </c>
      <c r="V136" s="1">
        <f>V14 * GH_TFC_Efficiencies!V42</f>
        <v>1</v>
      </c>
      <c r="W136" s="1">
        <f>W14 * GH_TFC_Efficiencies!W42</f>
        <v>1.5</v>
      </c>
      <c r="X136" s="1">
        <f>X14 * GH_TFC_Efficiencies!X42</f>
        <v>1.5</v>
      </c>
      <c r="Y136" s="1">
        <f>Y14 * GH_TFC_Efficiencies!Y42</f>
        <v>1.5</v>
      </c>
      <c r="Z136" s="1">
        <f>Z14 * GH_TFC_Efficiencies!Z42</f>
        <v>1.5</v>
      </c>
      <c r="AA136" s="1">
        <f>AA14 * GH_TFC_Efficiencies!AA42</f>
        <v>1.5</v>
      </c>
      <c r="AB136" s="1">
        <f>AB14 * GH_TFC_Efficiencies!AB42</f>
        <v>1.5</v>
      </c>
      <c r="AC136" s="1">
        <f>AC14 * GH_TFC_Efficiencies!AC42</f>
        <v>1.5</v>
      </c>
      <c r="AD136" s="1">
        <f>AD14 * GH_TFC_Efficiencies!AD42</f>
        <v>1.5</v>
      </c>
      <c r="AE136" s="1">
        <f>AE14 * GH_TFC_Efficiencies!AE42</f>
        <v>1.5</v>
      </c>
      <c r="AF136" s="1">
        <f>AF14 * GH_TFC_Efficiencies!AF42</f>
        <v>1.5</v>
      </c>
      <c r="AG136" s="1">
        <f>AG14 * GH_TFC_Efficiencies!AG42</f>
        <v>1.5</v>
      </c>
      <c r="AH136" s="1">
        <f>AH14 * GH_TFC_Efficiencies!AH42</f>
        <v>1.5</v>
      </c>
      <c r="AI136" s="1">
        <f>AI14 * GH_TFC_Efficiencies!AI42</f>
        <v>1.5</v>
      </c>
      <c r="AJ136" s="1">
        <f>AJ14 * GH_TFC_Efficiencies!AJ42</f>
        <v>1.5</v>
      </c>
      <c r="AK136" s="1">
        <f>AK14 * GH_TFC_Efficiencies!AK42</f>
        <v>1.5</v>
      </c>
      <c r="AL136" s="1">
        <f>AL14 * GH_TFC_Efficiencies!AL42</f>
        <v>0.5</v>
      </c>
      <c r="AM136" s="1">
        <f>AM14 * GH_TFC_Efficiencies!AM42</f>
        <v>0.125</v>
      </c>
      <c r="AN136" s="1">
        <f>AN14 * GH_TFC_Efficiencies!AN42</f>
        <v>0</v>
      </c>
      <c r="AO136" s="1">
        <f>AO14 * GH_TFC_Efficiencies!AO42</f>
        <v>0</v>
      </c>
      <c r="AP136" s="1">
        <f>AP14 * GH_TFC_Efficiencies!AP42</f>
        <v>0</v>
      </c>
      <c r="AQ136" s="1">
        <f>AQ14 * GH_TFC_Efficiencies!AQ42</f>
        <v>0</v>
      </c>
      <c r="AR136" s="1">
        <f>AR14 * GH_TFC_Efficiencies!AR42</f>
        <v>0</v>
      </c>
      <c r="AS136" s="1">
        <f>AS14 * GH_TFC_Efficiencies!AS42</f>
        <v>0</v>
      </c>
      <c r="AT136" s="1">
        <f>AT14 * GH_TFC_Efficiencies!AT42</f>
        <v>0</v>
      </c>
      <c r="AU136" s="1">
        <f>AU14 * GH_TFC_Efficiencies!AU42</f>
        <v>0.51291057618042002</v>
      </c>
      <c r="AV136" s="1">
        <f>AV14 * GH_TFC_Efficiencies!AV42</f>
        <v>0.52691229587317212</v>
      </c>
      <c r="AW136" s="1">
        <f>AW14 * GH_TFC_Efficiencies!AW42</f>
        <v>0.50573946697890004</v>
      </c>
    </row>
    <row r="137" spans="1:49" s="1" customFormat="1">
      <c r="A137" s="1" t="str">
        <f t="shared" ref="A137:E137" si="75">A15</f>
        <v>GH</v>
      </c>
      <c r="B137" s="1" t="str">
        <f t="shared" si="75"/>
        <v>Non-ferrous metals</v>
      </c>
      <c r="C137" s="1" t="str">
        <f t="shared" si="75"/>
        <v>Electricity</v>
      </c>
      <c r="D137" s="1" t="str">
        <f t="shared" si="75"/>
        <v>Electric motors</v>
      </c>
      <c r="E137" s="1" t="str">
        <f t="shared" si="75"/>
        <v>MD - Electric motors</v>
      </c>
      <c r="F137" s="1" t="s">
        <v>293</v>
      </c>
      <c r="G137" s="1">
        <f>G15 * GH_TFC_Efficiencies!G45</f>
        <v>5.9783305000000002</v>
      </c>
      <c r="H137" s="1">
        <f>H15 * GH_TFC_Efficiencies!H45</f>
        <v>6.8546602000000005</v>
      </c>
      <c r="I137" s="1">
        <f>I15 * GH_TFC_Efficiencies!I45</f>
        <v>8.0229887000000009</v>
      </c>
      <c r="J137" s="1">
        <f>J15 * GH_TFC_Efficiencies!J45</f>
        <v>7.5113859600000001</v>
      </c>
      <c r="K137" s="1">
        <f>K15 * GH_TFC_Efficiencies!K45</f>
        <v>7.3099830000000008</v>
      </c>
      <c r="L137" s="1">
        <f>L15 * GH_TFC_Efficiencies!L45</f>
        <v>7.7543784600000016</v>
      </c>
      <c r="M137" s="1">
        <f>M15 * GH_TFC_Efficiencies!M45</f>
        <v>8.2025735399999995</v>
      </c>
      <c r="N137" s="1">
        <f>N15 * GH_TFC_Efficiencies!N45</f>
        <v>6.975974400000001</v>
      </c>
      <c r="O137" s="1">
        <f>O15 * GH_TFC_Efficiencies!O45</f>
        <v>8.7161641799999998</v>
      </c>
      <c r="P137" s="1">
        <f>P15 * GH_TFC_Efficiencies!P45</f>
        <v>9.9879546000000001</v>
      </c>
      <c r="Q137" s="1">
        <f>Q15 * GH_TFC_Efficiencies!Q45</f>
        <v>10.143849509999999</v>
      </c>
      <c r="R137" s="1">
        <f>R15 * GH_TFC_Efficiencies!R45</f>
        <v>7.3999600000000001</v>
      </c>
      <c r="S137" s="1">
        <f>S15 * GH_TFC_Efficiencies!S45</f>
        <v>1.8583225000000001</v>
      </c>
      <c r="T137" s="1">
        <f>T15 * GH_TFC_Efficiencies!T45</f>
        <v>0.93332750000000009</v>
      </c>
      <c r="U137" s="1">
        <f>U15 * GH_TFC_Efficiencies!U45</f>
        <v>1.8749875</v>
      </c>
      <c r="V137" s="1">
        <f>V15 * GH_TFC_Efficiencies!V45</f>
        <v>3.7666399999999998</v>
      </c>
      <c r="W137" s="1">
        <f>W15 * GH_TFC_Efficiencies!W45</f>
        <v>5.6749575000000005</v>
      </c>
      <c r="X137" s="1">
        <f>X15 * GH_TFC_Efficiencies!X45</f>
        <v>5.6999550000000072</v>
      </c>
      <c r="Y137" s="1">
        <f>Y15 * GH_TFC_Efficiencies!Y45</f>
        <v>5.7249525000000077</v>
      </c>
      <c r="Z137" s="1">
        <f>Z15 * GH_TFC_Efficiencies!Z45</f>
        <v>5.7499500000000072</v>
      </c>
      <c r="AA137" s="1">
        <f>AA15 * GH_TFC_Efficiencies!AA45</f>
        <v>5.7749475000000077</v>
      </c>
      <c r="AB137" s="1">
        <f>AB15 * GH_TFC_Efficiencies!AB45</f>
        <v>5.7999450000000072</v>
      </c>
      <c r="AC137" s="1">
        <f>AC15 * GH_TFC_Efficiencies!AC45</f>
        <v>5.8249425000000077</v>
      </c>
      <c r="AD137" s="1">
        <f>AD15 * GH_TFC_Efficiencies!AD45</f>
        <v>5.8499400000000072</v>
      </c>
      <c r="AE137" s="1">
        <f>AE15 * GH_TFC_Efficiencies!AE45</f>
        <v>5.8749375000000077</v>
      </c>
      <c r="AF137" s="1">
        <f>AF15 * GH_TFC_Efficiencies!AF45</f>
        <v>5.8999350000000073</v>
      </c>
      <c r="AG137" s="1">
        <f>AG15 * GH_TFC_Efficiencies!AG45</f>
        <v>5.9249325000000077</v>
      </c>
      <c r="AH137" s="1">
        <f>AH15 * GH_TFC_Efficiencies!AH45</f>
        <v>5.9499300000000073</v>
      </c>
      <c r="AI137" s="1">
        <f>AI15 * GH_TFC_Efficiencies!AI45</f>
        <v>5.9749275000000068</v>
      </c>
      <c r="AJ137" s="1">
        <f>AJ15 * GH_TFC_Efficiencies!AJ45</f>
        <v>5.9999250000000073</v>
      </c>
      <c r="AK137" s="1">
        <f>AK15 * GH_TFC_Efficiencies!AK45</f>
        <v>6.0249225000000077</v>
      </c>
      <c r="AL137" s="1">
        <f>AL15 * GH_TFC_Efficiencies!AL45</f>
        <v>2.0166400000000024</v>
      </c>
      <c r="AM137" s="1">
        <f>AM15 * GH_TFC_Efficiencies!AM45</f>
        <v>0.50624312500000057</v>
      </c>
      <c r="AN137" s="1">
        <f>AN15 * GH_TFC_Efficiencies!AN45</f>
        <v>0</v>
      </c>
      <c r="AO137" s="1">
        <f>AO15 * GH_TFC_Efficiencies!AO45</f>
        <v>0</v>
      </c>
      <c r="AP137" s="1">
        <f>AP15 * GH_TFC_Efficiencies!AP45</f>
        <v>0</v>
      </c>
      <c r="AQ137" s="1">
        <f>AQ15 * GH_TFC_Efficiencies!AQ45</f>
        <v>0</v>
      </c>
      <c r="AR137" s="1">
        <f>AR15 * GH_TFC_Efficiencies!AR45</f>
        <v>0</v>
      </c>
      <c r="AS137" s="1">
        <f>AS15 * GH_TFC_Efficiencies!AS45</f>
        <v>0</v>
      </c>
      <c r="AT137" s="1">
        <f>AT15 * GH_TFC_Efficiencies!AT45</f>
        <v>0</v>
      </c>
      <c r="AU137" s="1">
        <f>AU15 * GH_TFC_Efficiencies!AU45</f>
        <v>2.1456408614653872</v>
      </c>
      <c r="AV137" s="1">
        <f>AV15 * GH_TFC_Efficiencies!AV45</f>
        <v>2.2129947588066146</v>
      </c>
      <c r="AW137" s="1">
        <f>AW15 * GH_TFC_Efficiencies!AW45</f>
        <v>2.1324985077658978</v>
      </c>
    </row>
    <row r="138" spans="1:49" s="1" customFormat="1">
      <c r="A138" s="1" t="str">
        <f t="shared" ref="A138:E138" si="76">A16</f>
        <v>GH</v>
      </c>
      <c r="B138" s="1" t="str">
        <f t="shared" si="76"/>
        <v>Textile and leather</v>
      </c>
      <c r="C138" s="1" t="str">
        <f t="shared" si="76"/>
        <v>Electricity</v>
      </c>
      <c r="D138" s="1" t="str">
        <f t="shared" si="76"/>
        <v>Electric motors</v>
      </c>
      <c r="E138" s="1" t="str">
        <f t="shared" si="76"/>
        <v>MD - Electric motors</v>
      </c>
      <c r="F138" s="1" t="s">
        <v>293</v>
      </c>
      <c r="G138" s="1">
        <f>G16 * GH_TFC_Efficiencies!G50</f>
        <v>0.49233309999999997</v>
      </c>
      <c r="H138" s="1">
        <f>H16 * GH_TFC_Efficiencies!H50</f>
        <v>0.9893324</v>
      </c>
      <c r="I138" s="1">
        <f>I16 * GH_TFC_Efficiencies!I50</f>
        <v>0.99399859999999995</v>
      </c>
      <c r="J138" s="1">
        <f>J16 * GH_TFC_Efficiencies!J50</f>
        <v>1.1234978999999998</v>
      </c>
      <c r="K138" s="1">
        <f>K16 * GH_TFC_Efficiencies!K50</f>
        <v>1.25416375</v>
      </c>
      <c r="L138" s="1">
        <f>L16 * GH_TFC_Efficiencies!L50</f>
        <v>1.38599615</v>
      </c>
      <c r="M138" s="1">
        <f>M16 * GH_TFC_Efficiencies!M50</f>
        <v>1.5189950999999997</v>
      </c>
      <c r="N138" s="1">
        <f>N16 * GH_TFC_Efficiencies!N50</f>
        <v>1.2716620000000001</v>
      </c>
      <c r="O138" s="1">
        <f>O16 * GH_TFC_Efficiencies!O50</f>
        <v>1.0219958</v>
      </c>
      <c r="P138" s="1">
        <f>P16 * GH_TFC_Efficiencies!P50</f>
        <v>0.76999649999999986</v>
      </c>
      <c r="Q138" s="1">
        <f>Q16 * GH_TFC_Efficiencies!Q50</f>
        <v>0.51566409999999996</v>
      </c>
      <c r="R138" s="1">
        <f>R16 * GH_TFC_Efficiencies!R50</f>
        <v>0</v>
      </c>
      <c r="S138" s="1">
        <f>S16 * GH_TFC_Efficiencies!S50</f>
        <v>0</v>
      </c>
      <c r="T138" s="1">
        <f>T16 * GH_TFC_Efficiencies!T50</f>
        <v>0</v>
      </c>
      <c r="U138" s="1">
        <f>U16 * GH_TFC_Efficiencies!U50</f>
        <v>0</v>
      </c>
      <c r="V138" s="1">
        <f>V16 * GH_TFC_Efficiencies!V50</f>
        <v>0</v>
      </c>
      <c r="W138" s="1">
        <f>W16 * GH_TFC_Efficiencies!W50</f>
        <v>0</v>
      </c>
      <c r="X138" s="1">
        <f>X16 * GH_TFC_Efficiencies!X50</f>
        <v>0</v>
      </c>
      <c r="Y138" s="1">
        <f>Y16 * GH_TFC_Efficiencies!Y50</f>
        <v>0</v>
      </c>
      <c r="Z138" s="1">
        <f>Z16 * GH_TFC_Efficiencies!Z50</f>
        <v>0</v>
      </c>
      <c r="AA138" s="1">
        <f>AA16 * GH_TFC_Efficiencies!AA50</f>
        <v>0</v>
      </c>
      <c r="AB138" s="1">
        <f>AB16 * GH_TFC_Efficiencies!AB50</f>
        <v>0</v>
      </c>
      <c r="AC138" s="1">
        <f>AC16 * GH_TFC_Efficiencies!AC50</f>
        <v>0</v>
      </c>
      <c r="AD138" s="1">
        <f>AD16 * GH_TFC_Efficiencies!AD50</f>
        <v>0</v>
      </c>
      <c r="AE138" s="1">
        <f>AE16 * GH_TFC_Efficiencies!AE50</f>
        <v>0</v>
      </c>
      <c r="AF138" s="1">
        <f>AF16 * GH_TFC_Efficiencies!AF50</f>
        <v>0</v>
      </c>
      <c r="AG138" s="1">
        <f>AG16 * GH_TFC_Efficiencies!AG50</f>
        <v>0</v>
      </c>
      <c r="AH138" s="1">
        <f>AH16 * GH_TFC_Efficiencies!AH50</f>
        <v>0</v>
      </c>
      <c r="AI138" s="1">
        <f>AI16 * GH_TFC_Efficiencies!AI50</f>
        <v>0</v>
      </c>
      <c r="AJ138" s="1">
        <f>AJ16 * GH_TFC_Efficiencies!AJ50</f>
        <v>0</v>
      </c>
      <c r="AK138" s="1">
        <f>AK16 * GH_TFC_Efficiencies!AK50</f>
        <v>0</v>
      </c>
      <c r="AL138" s="1">
        <f>AL16 * GH_TFC_Efficiencies!AL50</f>
        <v>0</v>
      </c>
      <c r="AM138" s="1">
        <f>AM16 * GH_TFC_Efficiencies!AM50</f>
        <v>0</v>
      </c>
      <c r="AN138" s="1">
        <f>AN16 * GH_TFC_Efficiencies!AN50</f>
        <v>0</v>
      </c>
      <c r="AO138" s="1">
        <f>AO16 * GH_TFC_Efficiencies!AO50</f>
        <v>0</v>
      </c>
      <c r="AP138" s="1">
        <f>AP16 * GH_TFC_Efficiencies!AP50</f>
        <v>0</v>
      </c>
      <c r="AQ138" s="1">
        <f>AQ16 * GH_TFC_Efficiencies!AQ50</f>
        <v>0</v>
      </c>
      <c r="AR138" s="1">
        <f>AR16 * GH_TFC_Efficiencies!AR50</f>
        <v>0</v>
      </c>
      <c r="AS138" s="1">
        <f>AS16 * GH_TFC_Efficiencies!AS50</f>
        <v>0</v>
      </c>
      <c r="AT138" s="1">
        <f>AT16 * GH_TFC_Efficiencies!AT50</f>
        <v>0</v>
      </c>
      <c r="AU138" s="1">
        <f>AU16 * GH_TFC_Efficiencies!AU50</f>
        <v>0</v>
      </c>
      <c r="AV138" s="1">
        <f>AV16 * GH_TFC_Efficiencies!AV50</f>
        <v>0</v>
      </c>
      <c r="AW138" s="1">
        <f>AW16 * GH_TFC_Efficiencies!AW50</f>
        <v>0</v>
      </c>
    </row>
    <row r="139" spans="1:49" s="1" customFormat="1">
      <c r="A139" s="1" t="str">
        <f t="shared" ref="A139:E139" si="77">A17</f>
        <v>GH</v>
      </c>
      <c r="B139" s="1" t="str">
        <f t="shared" si="77"/>
        <v>Textile and leather</v>
      </c>
      <c r="C139" s="1" t="str">
        <f t="shared" si="77"/>
        <v>Electricity</v>
      </c>
      <c r="D139" s="1" t="str">
        <f t="shared" si="77"/>
        <v>Electric heaters - MTH.100.C</v>
      </c>
      <c r="E139" s="1" t="str">
        <f t="shared" si="77"/>
        <v>MTH.100.C - Electric heaters</v>
      </c>
      <c r="F139" s="1" t="s">
        <v>293</v>
      </c>
      <c r="G139" s="1">
        <f>G17 * GH_TFC_Efficiencies!G53</f>
        <v>8.0000000000000016E-2</v>
      </c>
      <c r="H139" s="1">
        <f>H17 * GH_TFC_Efficiencies!H53</f>
        <v>0.16040000000000001</v>
      </c>
      <c r="I139" s="1">
        <f>I17 * GH_TFC_Efficiencies!I53</f>
        <v>0.16080000000000003</v>
      </c>
      <c r="J139" s="1">
        <f>J17 * GH_TFC_Efficiencies!J53</f>
        <v>0.18135000000000001</v>
      </c>
      <c r="K139" s="1">
        <f>K17 * GH_TFC_Efficiencies!K53</f>
        <v>0.20200000000000001</v>
      </c>
      <c r="L139" s="1">
        <f>L17 * GH_TFC_Efficiencies!L53</f>
        <v>0.22275000000000003</v>
      </c>
      <c r="M139" s="1">
        <f>M17 * GH_TFC_Efficiencies!M53</f>
        <v>0.24360000000000004</v>
      </c>
      <c r="N139" s="1">
        <f>N17 * GH_TFC_Efficiencies!N53</f>
        <v>0.20349999999999999</v>
      </c>
      <c r="O139" s="1">
        <f>O17 * GH_TFC_Efficiencies!O53</f>
        <v>0.16320000000000001</v>
      </c>
      <c r="P139" s="1">
        <f>P17 * GH_TFC_Efficiencies!P53</f>
        <v>0.12270000000000002</v>
      </c>
      <c r="Q139" s="1">
        <f>Q17 * GH_TFC_Efficiencies!Q53</f>
        <v>8.2000000000000003E-2</v>
      </c>
      <c r="R139" s="1">
        <f>R17 * GH_TFC_Efficiencies!R53</f>
        <v>0</v>
      </c>
      <c r="S139" s="1">
        <f>S17 * GH_TFC_Efficiencies!S53</f>
        <v>0</v>
      </c>
      <c r="T139" s="1">
        <f>T17 * GH_TFC_Efficiencies!T53</f>
        <v>0</v>
      </c>
      <c r="U139" s="1">
        <f>U17 * GH_TFC_Efficiencies!U53</f>
        <v>0</v>
      </c>
      <c r="V139" s="1">
        <f>V17 * GH_TFC_Efficiencies!V53</f>
        <v>0</v>
      </c>
      <c r="W139" s="1">
        <f>W17 * GH_TFC_Efficiencies!W53</f>
        <v>0</v>
      </c>
      <c r="X139" s="1">
        <f>X17 * GH_TFC_Efficiencies!X53</f>
        <v>0</v>
      </c>
      <c r="Y139" s="1">
        <f>Y17 * GH_TFC_Efficiencies!Y53</f>
        <v>0</v>
      </c>
      <c r="Z139" s="1">
        <f>Z17 * GH_TFC_Efficiencies!Z53</f>
        <v>0</v>
      </c>
      <c r="AA139" s="1">
        <f>AA17 * GH_TFC_Efficiencies!AA53</f>
        <v>0</v>
      </c>
      <c r="AB139" s="1">
        <f>AB17 * GH_TFC_Efficiencies!AB53</f>
        <v>0</v>
      </c>
      <c r="AC139" s="1">
        <f>AC17 * GH_TFC_Efficiencies!AC53</f>
        <v>0</v>
      </c>
      <c r="AD139" s="1">
        <f>AD17 * GH_TFC_Efficiencies!AD53</f>
        <v>0</v>
      </c>
      <c r="AE139" s="1">
        <f>AE17 * GH_TFC_Efficiencies!AE53</f>
        <v>0</v>
      </c>
      <c r="AF139" s="1">
        <f>AF17 * GH_TFC_Efficiencies!AF53</f>
        <v>0</v>
      </c>
      <c r="AG139" s="1">
        <f>AG17 * GH_TFC_Efficiencies!AG53</f>
        <v>0</v>
      </c>
      <c r="AH139" s="1">
        <f>AH17 * GH_TFC_Efficiencies!AH53</f>
        <v>0</v>
      </c>
      <c r="AI139" s="1">
        <f>AI17 * GH_TFC_Efficiencies!AI53</f>
        <v>0</v>
      </c>
      <c r="AJ139" s="1">
        <f>AJ17 * GH_TFC_Efficiencies!AJ53</f>
        <v>0</v>
      </c>
      <c r="AK139" s="1">
        <f>AK17 * GH_TFC_Efficiencies!AK53</f>
        <v>0</v>
      </c>
      <c r="AL139" s="1">
        <f>AL17 * GH_TFC_Efficiencies!AL53</f>
        <v>0</v>
      </c>
      <c r="AM139" s="1">
        <f>AM17 * GH_TFC_Efficiencies!AM53</f>
        <v>0</v>
      </c>
      <c r="AN139" s="1">
        <f>AN17 * GH_TFC_Efficiencies!AN53</f>
        <v>0</v>
      </c>
      <c r="AO139" s="1">
        <f>AO17 * GH_TFC_Efficiencies!AO53</f>
        <v>0</v>
      </c>
      <c r="AP139" s="1">
        <f>AP17 * GH_TFC_Efficiencies!AP53</f>
        <v>0</v>
      </c>
      <c r="AQ139" s="1">
        <f>AQ17 * GH_TFC_Efficiencies!AQ53</f>
        <v>0</v>
      </c>
      <c r="AR139" s="1">
        <f>AR17 * GH_TFC_Efficiencies!AR53</f>
        <v>0</v>
      </c>
      <c r="AS139" s="1">
        <f>AS17 * GH_TFC_Efficiencies!AS53</f>
        <v>0</v>
      </c>
      <c r="AT139" s="1">
        <f>AT17 * GH_TFC_Efficiencies!AT53</f>
        <v>0</v>
      </c>
      <c r="AU139" s="1">
        <f>AU17 * GH_TFC_Efficiencies!AU53</f>
        <v>0</v>
      </c>
      <c r="AV139" s="1">
        <f>AV17 * GH_TFC_Efficiencies!AV53</f>
        <v>0</v>
      </c>
      <c r="AW139" s="1">
        <f>AW17 * GH_TFC_Efficiencies!AW53</f>
        <v>0</v>
      </c>
    </row>
    <row r="140" spans="1:49" s="1" customFormat="1">
      <c r="A140" s="1" t="str">
        <f t="shared" ref="A140:E140" si="78">A18</f>
        <v>GH</v>
      </c>
      <c r="B140" s="1" t="str">
        <f t="shared" si="78"/>
        <v>Textile and leather</v>
      </c>
      <c r="C140" s="1" t="str">
        <f t="shared" si="78"/>
        <v>Electricity</v>
      </c>
      <c r="D140" s="1" t="str">
        <f t="shared" si="78"/>
        <v>Electric lights</v>
      </c>
      <c r="E140" s="1" t="str">
        <f t="shared" si="78"/>
        <v>Light - Electric lights</v>
      </c>
      <c r="F140" s="1" t="s">
        <v>293</v>
      </c>
      <c r="G140" s="1">
        <f>G18 * GH_TFC_Efficiencies!G56</f>
        <v>4.0000000000000008E-2</v>
      </c>
      <c r="H140" s="1">
        <f>H18 * GH_TFC_Efficiencies!H56</f>
        <v>8.0000000000000016E-2</v>
      </c>
      <c r="I140" s="1">
        <f>I18 * GH_TFC_Efficiencies!I56</f>
        <v>8.0000000000000016E-2</v>
      </c>
      <c r="J140" s="1">
        <f>J18 * GH_TFC_Efficiencies!J56</f>
        <v>9.0000000000000011E-2</v>
      </c>
      <c r="K140" s="1">
        <f>K18 * GH_TFC_Efficiencies!K56</f>
        <v>0.1</v>
      </c>
      <c r="L140" s="1">
        <f>L18 * GH_TFC_Efficiencies!L56</f>
        <v>0.11000000000000001</v>
      </c>
      <c r="M140" s="1">
        <f>M18 * GH_TFC_Efficiencies!M56</f>
        <v>0.12000000000000002</v>
      </c>
      <c r="N140" s="1">
        <f>N18 * GH_TFC_Efficiencies!N56</f>
        <v>0.1</v>
      </c>
      <c r="O140" s="1">
        <f>O18 * GH_TFC_Efficiencies!O56</f>
        <v>8.0000000000000016E-2</v>
      </c>
      <c r="P140" s="1">
        <f>P18 * GH_TFC_Efficiencies!P56</f>
        <v>6.0000000000000012E-2</v>
      </c>
      <c r="Q140" s="1">
        <f>Q18 * GH_TFC_Efficiencies!Q56</f>
        <v>4.0000000000000008E-2</v>
      </c>
      <c r="R140" s="1">
        <f>R18 * GH_TFC_Efficiencies!R56</f>
        <v>0</v>
      </c>
      <c r="S140" s="1">
        <f>S18 * GH_TFC_Efficiencies!S56</f>
        <v>0</v>
      </c>
      <c r="T140" s="1">
        <f>T18 * GH_TFC_Efficiencies!T56</f>
        <v>0</v>
      </c>
      <c r="U140" s="1">
        <f>U18 * GH_TFC_Efficiencies!U56</f>
        <v>0</v>
      </c>
      <c r="V140" s="1">
        <f>V18 * GH_TFC_Efficiencies!V56</f>
        <v>0</v>
      </c>
      <c r="W140" s="1">
        <f>W18 * GH_TFC_Efficiencies!W56</f>
        <v>0</v>
      </c>
      <c r="X140" s="1">
        <f>X18 * GH_TFC_Efficiencies!X56</f>
        <v>0</v>
      </c>
      <c r="Y140" s="1">
        <f>Y18 * GH_TFC_Efficiencies!Y56</f>
        <v>0</v>
      </c>
      <c r="Z140" s="1">
        <f>Z18 * GH_TFC_Efficiencies!Z56</f>
        <v>0</v>
      </c>
      <c r="AA140" s="1">
        <f>AA18 * GH_TFC_Efficiencies!AA56</f>
        <v>0</v>
      </c>
      <c r="AB140" s="1">
        <f>AB18 * GH_TFC_Efficiencies!AB56</f>
        <v>0</v>
      </c>
      <c r="AC140" s="1">
        <f>AC18 * GH_TFC_Efficiencies!AC56</f>
        <v>0</v>
      </c>
      <c r="AD140" s="1">
        <f>AD18 * GH_TFC_Efficiencies!AD56</f>
        <v>0</v>
      </c>
      <c r="AE140" s="1">
        <f>AE18 * GH_TFC_Efficiencies!AE56</f>
        <v>0</v>
      </c>
      <c r="AF140" s="1">
        <f>AF18 * GH_TFC_Efficiencies!AF56</f>
        <v>0</v>
      </c>
      <c r="AG140" s="1">
        <f>AG18 * GH_TFC_Efficiencies!AG56</f>
        <v>0</v>
      </c>
      <c r="AH140" s="1">
        <f>AH18 * GH_TFC_Efficiencies!AH56</f>
        <v>0</v>
      </c>
      <c r="AI140" s="1">
        <f>AI18 * GH_TFC_Efficiencies!AI56</f>
        <v>0</v>
      </c>
      <c r="AJ140" s="1">
        <f>AJ18 * GH_TFC_Efficiencies!AJ56</f>
        <v>0</v>
      </c>
      <c r="AK140" s="1">
        <f>AK18 * GH_TFC_Efficiencies!AK56</f>
        <v>0</v>
      </c>
      <c r="AL140" s="1">
        <f>AL18 * GH_TFC_Efficiencies!AL56</f>
        <v>0</v>
      </c>
      <c r="AM140" s="1">
        <f>AM18 * GH_TFC_Efficiencies!AM56</f>
        <v>0</v>
      </c>
      <c r="AN140" s="1">
        <f>AN18 * GH_TFC_Efficiencies!AN56</f>
        <v>0</v>
      </c>
      <c r="AO140" s="1">
        <f>AO18 * GH_TFC_Efficiencies!AO56</f>
        <v>0</v>
      </c>
      <c r="AP140" s="1">
        <f>AP18 * GH_TFC_Efficiencies!AP56</f>
        <v>0</v>
      </c>
      <c r="AQ140" s="1">
        <f>AQ18 * GH_TFC_Efficiencies!AQ56</f>
        <v>0</v>
      </c>
      <c r="AR140" s="1">
        <f>AR18 * GH_TFC_Efficiencies!AR56</f>
        <v>0</v>
      </c>
      <c r="AS140" s="1">
        <f>AS18 * GH_TFC_Efficiencies!AS56</f>
        <v>0</v>
      </c>
      <c r="AT140" s="1">
        <f>AT18 * GH_TFC_Efficiencies!AT56</f>
        <v>0</v>
      </c>
      <c r="AU140" s="1">
        <f>AU18 * GH_TFC_Efficiencies!AU56</f>
        <v>0</v>
      </c>
      <c r="AV140" s="1">
        <f>AV18 * GH_TFC_Efficiencies!AV56</f>
        <v>0</v>
      </c>
      <c r="AW140" s="1">
        <f>AW18 * GH_TFC_Efficiencies!AW56</f>
        <v>0</v>
      </c>
    </row>
    <row r="141" spans="1:49" s="1" customFormat="1">
      <c r="A141" s="1" t="str">
        <f t="shared" ref="A141:E141" si="79">A19</f>
        <v>GH</v>
      </c>
      <c r="B141" s="1" t="str">
        <f t="shared" si="79"/>
        <v>Non-specified (industry)</v>
      </c>
      <c r="C141" s="1" t="str">
        <f t="shared" si="79"/>
        <v>Charcoal</v>
      </c>
      <c r="D141" s="1" t="str">
        <f t="shared" si="79"/>
        <v>Charcoal stoves</v>
      </c>
      <c r="E141" s="1" t="str">
        <f t="shared" si="79"/>
        <v>MTH.100.C - Charcoal stoves</v>
      </c>
      <c r="F141" s="1" t="s">
        <v>293</v>
      </c>
      <c r="G141" s="1">
        <f>G19 * GH_TFC_Efficiencies!G61</f>
        <v>0</v>
      </c>
      <c r="H141" s="1">
        <f>H19 * GH_TFC_Efficiencies!H61</f>
        <v>0</v>
      </c>
      <c r="I141" s="1">
        <f>I19 * GH_TFC_Efficiencies!I61</f>
        <v>0</v>
      </c>
      <c r="J141" s="1">
        <f>J19 * GH_TFC_Efficiencies!J61</f>
        <v>0</v>
      </c>
      <c r="K141" s="1">
        <f>K19 * GH_TFC_Efficiencies!K61</f>
        <v>0</v>
      </c>
      <c r="L141" s="1">
        <f>L19 * GH_TFC_Efficiencies!L61</f>
        <v>0</v>
      </c>
      <c r="M141" s="1">
        <f>M19 * GH_TFC_Efficiencies!M61</f>
        <v>0</v>
      </c>
      <c r="N141" s="1">
        <f>N19 * GH_TFC_Efficiencies!N61</f>
        <v>0</v>
      </c>
      <c r="O141" s="1">
        <f>O19 * GH_TFC_Efficiencies!O61</f>
        <v>0</v>
      </c>
      <c r="P141" s="1">
        <f>P19 * GH_TFC_Efficiencies!P61</f>
        <v>0</v>
      </c>
      <c r="Q141" s="1">
        <f>Q19 * GH_TFC_Efficiencies!Q61</f>
        <v>0</v>
      </c>
      <c r="R141" s="1">
        <f>R19 * GH_TFC_Efficiencies!R61</f>
        <v>0</v>
      </c>
      <c r="S141" s="1">
        <f>S19 * GH_TFC_Efficiencies!S61</f>
        <v>0</v>
      </c>
      <c r="T141" s="1">
        <f>T19 * GH_TFC_Efficiencies!T61</f>
        <v>0</v>
      </c>
      <c r="U141" s="1">
        <f>U19 * GH_TFC_Efficiencies!U61</f>
        <v>0</v>
      </c>
      <c r="V141" s="1">
        <f>V19 * GH_TFC_Efficiencies!V61</f>
        <v>0</v>
      </c>
      <c r="W141" s="1">
        <f>W19 * GH_TFC_Efficiencies!W61</f>
        <v>0</v>
      </c>
      <c r="X141" s="1">
        <f>X19 * GH_TFC_Efficiencies!X61</f>
        <v>0</v>
      </c>
      <c r="Y141" s="1">
        <f>Y19 * GH_TFC_Efficiencies!Y61</f>
        <v>0</v>
      </c>
      <c r="Z141" s="1">
        <f>Z19 * GH_TFC_Efficiencies!Z61</f>
        <v>0</v>
      </c>
      <c r="AA141" s="1">
        <f>AA19 * GH_TFC_Efficiencies!AA61</f>
        <v>0</v>
      </c>
      <c r="AB141" s="1">
        <f>AB19 * GH_TFC_Efficiencies!AB61</f>
        <v>0</v>
      </c>
      <c r="AC141" s="1">
        <f>AC19 * GH_TFC_Efficiencies!AC61</f>
        <v>0</v>
      </c>
      <c r="AD141" s="1">
        <f>AD19 * GH_TFC_Efficiencies!AD61</f>
        <v>0</v>
      </c>
      <c r="AE141" s="1">
        <f>AE19 * GH_TFC_Efficiencies!AE61</f>
        <v>0</v>
      </c>
      <c r="AF141" s="1">
        <f>AF19 * GH_TFC_Efficiencies!AF61</f>
        <v>0</v>
      </c>
      <c r="AG141" s="1">
        <f>AG19 * GH_TFC_Efficiencies!AG61</f>
        <v>0</v>
      </c>
      <c r="AH141" s="1">
        <f>AH19 * GH_TFC_Efficiencies!AH61</f>
        <v>0</v>
      </c>
      <c r="AI141" s="1">
        <f>AI19 * GH_TFC_Efficiencies!AI61</f>
        <v>0</v>
      </c>
      <c r="AJ141" s="1">
        <f>AJ19 * GH_TFC_Efficiencies!AJ61</f>
        <v>0</v>
      </c>
      <c r="AK141" s="1">
        <f>AK19 * GH_TFC_Efficiencies!AK61</f>
        <v>0</v>
      </c>
      <c r="AL141" s="1">
        <f>AL19 * GH_TFC_Efficiencies!AL61</f>
        <v>0</v>
      </c>
      <c r="AM141" s="1">
        <f>AM19 * GH_TFC_Efficiencies!AM61</f>
        <v>0</v>
      </c>
      <c r="AN141" s="1">
        <f>AN19 * GH_TFC_Efficiencies!AN61</f>
        <v>0</v>
      </c>
      <c r="AO141" s="1">
        <f>AO19 * GH_TFC_Efficiencies!AO61</f>
        <v>0</v>
      </c>
      <c r="AP141" s="1">
        <f>AP19 * GH_TFC_Efficiencies!AP61</f>
        <v>0</v>
      </c>
      <c r="AQ141" s="1">
        <f>AQ19 * GH_TFC_Efficiencies!AQ61</f>
        <v>0</v>
      </c>
      <c r="AR141" s="1">
        <f>AR19 * GH_TFC_Efficiencies!AR61</f>
        <v>0</v>
      </c>
      <c r="AS141" s="1">
        <f>AS19 * GH_TFC_Efficiencies!AS61</f>
        <v>0</v>
      </c>
      <c r="AT141" s="1">
        <f>AT19 * GH_TFC_Efficiencies!AT61</f>
        <v>0</v>
      </c>
      <c r="AU141" s="1">
        <f>AU19 * GH_TFC_Efficiencies!AU61</f>
        <v>0</v>
      </c>
      <c r="AV141" s="1">
        <f>AV19 * GH_TFC_Efficiencies!AV61</f>
        <v>11.7</v>
      </c>
      <c r="AW141" s="1">
        <f>AW19 * GH_TFC_Efficiencies!AW61</f>
        <v>15.84</v>
      </c>
    </row>
    <row r="142" spans="1:49" s="1" customFormat="1">
      <c r="A142" s="1" t="str">
        <f t="shared" ref="A142:E142" si="80">A20</f>
        <v>GH</v>
      </c>
      <c r="B142" s="1" t="str">
        <f t="shared" si="80"/>
        <v>Non-specified (industry)</v>
      </c>
      <c r="C142" s="1" t="str">
        <f t="shared" si="80"/>
        <v>Electricity</v>
      </c>
      <c r="D142" s="1" t="str">
        <f t="shared" si="80"/>
        <v>Electric motors</v>
      </c>
      <c r="E142" s="1" t="str">
        <f t="shared" si="80"/>
        <v>MD - Electric motors</v>
      </c>
      <c r="F142" s="1" t="s">
        <v>293</v>
      </c>
      <c r="G142" s="1">
        <f>G20 * GH_TFC_Efficiencies!G66</f>
        <v>7.7366630000000001</v>
      </c>
      <c r="H142" s="1">
        <f>H20 * GH_TFC_Efficiencies!H66</f>
        <v>8.8333250000000003</v>
      </c>
      <c r="I142" s="1">
        <f>I20 * GH_TFC_Efficiencies!I66</f>
        <v>10.294985500000001</v>
      </c>
      <c r="J142" s="1">
        <f>J20 * GH_TFC_Efficiencies!J66</f>
        <v>22.418456734053926</v>
      </c>
      <c r="K142" s="1">
        <f>K20 * GH_TFC_Efficiencies!K66</f>
        <v>17.168142695097806</v>
      </c>
      <c r="L142" s="1">
        <f>L20 * GH_TFC_Efficiencies!L66</f>
        <v>15.468008983131652</v>
      </c>
      <c r="M142" s="1">
        <f>M20 * GH_TFC_Efficiencies!M66</f>
        <v>14.113061098155466</v>
      </c>
      <c r="N142" s="1">
        <f>N20 * GH_TFC_Efficiencies!N66</f>
        <v>5.4601599401692313</v>
      </c>
      <c r="O142" s="1">
        <f>O20 * GH_TFC_Efficiencies!O66</f>
        <v>11.473224859172971</v>
      </c>
      <c r="P142" s="1">
        <f>P20 * GH_TFC_Efficiencies!P66</f>
        <v>10.281002655166667</v>
      </c>
      <c r="Q142" s="1">
        <f>Q20 * GH_TFC_Efficiencies!Q66</f>
        <v>8.19347132815032</v>
      </c>
      <c r="R142" s="1">
        <f>R20 * GH_TFC_Efficiencies!R66</f>
        <v>23.809531478123933</v>
      </c>
      <c r="S142" s="1">
        <f>S20 * GH_TFC_Efficiencies!S66</f>
        <v>16.070772979999997</v>
      </c>
      <c r="T142" s="1">
        <f>T20 * GH_TFC_Efficiencies!T66</f>
        <v>5.05490174</v>
      </c>
      <c r="U142" s="1">
        <f>U20 * GH_TFC_Efficiencies!U66</f>
        <v>18.749874999999999</v>
      </c>
      <c r="V142" s="1">
        <f>V20 * GH_TFC_Efficiencies!V66</f>
        <v>31.704881447918023</v>
      </c>
      <c r="W142" s="1">
        <f>W20 * GH_TFC_Efficiencies!W66</f>
        <v>25.302157882841446</v>
      </c>
      <c r="X142" s="1">
        <f>X20 * GH_TFC_Efficiencies!X66</f>
        <v>34.421669094754876</v>
      </c>
      <c r="Y142" s="1">
        <f>Y20 * GH_TFC_Efficiencies!Y66</f>
        <v>35.986921083658231</v>
      </c>
      <c r="Z142" s="1">
        <f>Z20 * GH_TFC_Efficiencies!Z66</f>
        <v>36.414533849551546</v>
      </c>
      <c r="AA142" s="1">
        <f>AA20 * GH_TFC_Efficiencies!AA66</f>
        <v>40.694463392434827</v>
      </c>
      <c r="AB142" s="1">
        <f>AB20 * GH_TFC_Efficiencies!AB66</f>
        <v>45.010074712308068</v>
      </c>
      <c r="AC142" s="1">
        <f>AC20 * GH_TFC_Efficiencies!AC66</f>
        <v>47.808049809171266</v>
      </c>
      <c r="AD142" s="1">
        <f>AD20 * GH_TFC_Efficiencies!AD66</f>
        <v>34.638538683024407</v>
      </c>
      <c r="AE142" s="1">
        <f>AE20 * GH_TFC_Efficiencies!AE66</f>
        <v>37.021224333867529</v>
      </c>
      <c r="AF142" s="1">
        <f>AF20 * GH_TFC_Efficiencies!AF66</f>
        <v>41.782900761700617</v>
      </c>
      <c r="AG142" s="1">
        <f>AG20 * GH_TFC_Efficiencies!AG66</f>
        <v>66.728362466523691</v>
      </c>
      <c r="AH142" s="1">
        <f>AH20 * GH_TFC_Efficiencies!AH66</f>
        <v>13.740407948336641</v>
      </c>
      <c r="AI142" s="1">
        <f>AI20 * GH_TFC_Efficiencies!AI66</f>
        <v>55.903690207139661</v>
      </c>
      <c r="AJ142" s="1">
        <f>AJ20 * GH_TFC_Efficiencies!AJ66</f>
        <v>54.419839242932582</v>
      </c>
      <c r="AK142" s="1">
        <f>AK20 * GH_TFC_Efficiencies!AK66</f>
        <v>54.929982555715476</v>
      </c>
      <c r="AL142" s="1">
        <f>AL20 * GH_TFC_Efficiencies!AL66</f>
        <v>79.642157645488368</v>
      </c>
      <c r="AM142" s="1">
        <f>AM20 * GH_TFC_Efficiencies!AM66</f>
        <v>35.10010776225112</v>
      </c>
      <c r="AN142" s="1">
        <f>AN20 * GH_TFC_Efficiencies!AN66</f>
        <v>32.888185156003892</v>
      </c>
      <c r="AO142" s="1">
        <f>AO20 * GH_TFC_Efficiencies!AO66</f>
        <v>50.460833576746658</v>
      </c>
      <c r="AP142" s="1">
        <f>AP20 * GH_TFC_Efficiencies!AP66</f>
        <v>86.62554977447941</v>
      </c>
      <c r="AQ142" s="1">
        <f>AQ20 * GH_TFC_Efficiencies!AQ66</f>
        <v>53.923624749202027</v>
      </c>
      <c r="AR142" s="1">
        <f>AR20 * GH_TFC_Efficiencies!AR66</f>
        <v>63.113432500914662</v>
      </c>
      <c r="AS142" s="1">
        <f>AS20 * GH_TFC_Efficiencies!AS66</f>
        <v>60.755767029617253</v>
      </c>
      <c r="AT142" s="1">
        <f>AT20 * GH_TFC_Efficiencies!AT66</f>
        <v>68.376962335309798</v>
      </c>
      <c r="AU142" s="1">
        <f>AU20 * GH_TFC_Efficiencies!AU66</f>
        <v>71.839121708267896</v>
      </c>
      <c r="AV142" s="1">
        <f>AV20 * GH_TFC_Efficiencies!AV66</f>
        <v>77.767716735627701</v>
      </c>
      <c r="AW142" s="1">
        <f>AW20 * GH_TFC_Efficiencies!AW66</f>
        <v>77.894830833072447</v>
      </c>
    </row>
    <row r="143" spans="1:49" s="1" customFormat="1">
      <c r="A143" s="1" t="str">
        <f t="shared" ref="A143:E143" si="81">A21</f>
        <v>GH</v>
      </c>
      <c r="B143" s="1" t="str">
        <f t="shared" si="81"/>
        <v>Non-specified (industry)</v>
      </c>
      <c r="C143" s="1" t="str">
        <f t="shared" si="81"/>
        <v>Electricity</v>
      </c>
      <c r="D143" s="1" t="str">
        <f t="shared" si="81"/>
        <v>Electric heaters - MTH.100.C</v>
      </c>
      <c r="E143" s="1" t="str">
        <f t="shared" si="81"/>
        <v>MTH.100.C - Electric heaters</v>
      </c>
      <c r="F143" s="1" t="s">
        <v>293</v>
      </c>
      <c r="G143" s="1">
        <f>G21 * GH_TFC_Efficiencies!G69</f>
        <v>3.5288000000000004</v>
      </c>
      <c r="H143" s="1">
        <f>H21 * GH_TFC_Efficiencies!H69</f>
        <v>4.0200000000000005</v>
      </c>
      <c r="I143" s="1">
        <f>I21 * GH_TFC_Efficiencies!I69</f>
        <v>4.6748000000000012</v>
      </c>
      <c r="J143" s="1">
        <f>J21 * GH_TFC_Efficiencies!J69</f>
        <v>10.157465551028455</v>
      </c>
      <c r="K143" s="1">
        <f>K21 * GH_TFC_Efficiencies!K69</f>
        <v>7.7616155849827884</v>
      </c>
      <c r="L143" s="1">
        <f>L21 * GH_TFC_Efficiencies!L69</f>
        <v>6.9778101018630059</v>
      </c>
      <c r="M143" s="1">
        <f>M21 * GH_TFC_Efficiencies!M69</f>
        <v>6.3528491016691122</v>
      </c>
      <c r="N143" s="1">
        <f>N21 * GH_TFC_Efficiencies!N69</f>
        <v>2.4525725844010946</v>
      </c>
      <c r="O143" s="1">
        <f>O21 * GH_TFC_Efficiencies!O69</f>
        <v>5.1425405500589676</v>
      </c>
      <c r="P143" s="1">
        <f>P21 * GH_TFC_Efficiencies!P69</f>
        <v>4.5984329986427213</v>
      </c>
      <c r="Q143" s="1">
        <f>Q21 * GH_TFC_Efficiencies!Q69</f>
        <v>3.6570499301523567</v>
      </c>
      <c r="R143" s="1">
        <f>R21 * GH_TFC_Efficiencies!R69</f>
        <v>10.604951344587873</v>
      </c>
      <c r="S143" s="1">
        <f>S21 * GH_TFC_Efficiencies!S69</f>
        <v>7.1432479999999989</v>
      </c>
      <c r="T143" s="1">
        <f>T21 * GH_TFC_Efficiencies!T69</f>
        <v>2.2422240000000002</v>
      </c>
      <c r="U143" s="1">
        <f>U21 * GH_TFC_Efficiencies!U69</f>
        <v>8.2999999999999989</v>
      </c>
      <c r="V143" s="1">
        <f>V21 * GH_TFC_Efficiencies!V69</f>
        <v>14.006361831588787</v>
      </c>
      <c r="W143" s="1">
        <f>W21 * GH_TFC_Efficiencies!W69</f>
        <v>11.155325660653721</v>
      </c>
      <c r="X143" s="1">
        <f>X21 * GH_TFC_Efficiencies!X69</f>
        <v>15.145653972644542</v>
      </c>
      <c r="Y143" s="1">
        <f>Y21 * GH_TFC_Efficiencies!Y69</f>
        <v>15.802946767561243</v>
      </c>
      <c r="Z143" s="1">
        <f>Z21 * GH_TFC_Efficiencies!Z69</f>
        <v>15.959204045403833</v>
      </c>
      <c r="AA143" s="1">
        <f>AA21 * GH_TFC_Efficiencies!AA69</f>
        <v>17.800025806172304</v>
      </c>
      <c r="AB143" s="1">
        <f>AB21 * GH_TFC_Efficiencies!AB69</f>
        <v>19.649412049866662</v>
      </c>
      <c r="AC143" s="1">
        <f>AC21 * GH_TFC_Efficiencies!AC69</f>
        <v>20.830562776486897</v>
      </c>
      <c r="AD143" s="1">
        <f>AD21 * GH_TFC_Efficiencies!AD69</f>
        <v>15.063477986033018</v>
      </c>
      <c r="AE143" s="1">
        <f>AE21 * GH_TFC_Efficiencies!AE69</f>
        <v>16.068957678505019</v>
      </c>
      <c r="AF143" s="1">
        <f>AF21 * GH_TFC_Efficiencies!AF69</f>
        <v>18.101401853902907</v>
      </c>
      <c r="AG143" s="1">
        <f>AG21 * GH_TFC_Efficiencies!AG69</f>
        <v>28.854010512226679</v>
      </c>
      <c r="AH143" s="1">
        <f>AH21 * GH_TFC_Efficiencies!AH69</f>
        <v>5.9303836534763343</v>
      </c>
      <c r="AI143" s="1">
        <f>AI21 * GH_TFC_Efficiencies!AI69</f>
        <v>24.083321277651876</v>
      </c>
      <c r="AJ143" s="1">
        <f>AJ21 * GH_TFC_Efficiencies!AJ69</f>
        <v>23.400823384753291</v>
      </c>
      <c r="AK143" s="1">
        <f>AK21 * GH_TFC_Efficiencies!AK69</f>
        <v>23.576889974780595</v>
      </c>
      <c r="AL143" s="1">
        <f>AL21 * GH_TFC_Efficiencies!AL69</f>
        <v>34.121521047733786</v>
      </c>
      <c r="AM143" s="1">
        <f>AM21 * GH_TFC_Efficiencies!AM69</f>
        <v>15.010916603612859</v>
      </c>
      <c r="AN143" s="1">
        <f>AN21 * GH_TFC_Efficiencies!AN69</f>
        <v>14.039676642417813</v>
      </c>
      <c r="AO143" s="1">
        <f>AO21 * GH_TFC_Efficiencies!AO69</f>
        <v>21.502801164148654</v>
      </c>
      <c r="AP143" s="1">
        <f>AP21 * GH_TFC_Efficiencies!AP69</f>
        <v>36.848090168805371</v>
      </c>
      <c r="AQ143" s="1">
        <f>AQ21 * GH_TFC_Efficiencies!AQ69</f>
        <v>22.897143656387978</v>
      </c>
      <c r="AR143" s="1">
        <f>AR21 * GH_TFC_Efficiencies!AR69</f>
        <v>26.752361626896466</v>
      </c>
      <c r="AS143" s="1">
        <f>AS21 * GH_TFC_Efficiencies!AS69</f>
        <v>25.70814408033084</v>
      </c>
      <c r="AT143" s="1">
        <f>AT21 * GH_TFC_Efficiencies!AT69</f>
        <v>28.882891016691101</v>
      </c>
      <c r="AU143" s="1">
        <f>AU21 * GH_TFC_Efficiencies!AU69</f>
        <v>30.29313483448561</v>
      </c>
      <c r="AV143" s="1">
        <f>AV21 * GH_TFC_Efficiencies!AV69</f>
        <v>32.737051138611747</v>
      </c>
      <c r="AW143" s="1">
        <f>AW21 * GH_TFC_Efficiencies!AW69</f>
        <v>32.734858395507324</v>
      </c>
    </row>
    <row r="144" spans="1:49" s="1" customFormat="1">
      <c r="A144" s="1" t="str">
        <f t="shared" ref="A144:E144" si="82">A22</f>
        <v>GH</v>
      </c>
      <c r="B144" s="1" t="str">
        <f t="shared" si="82"/>
        <v>Non-specified (industry)</v>
      </c>
      <c r="C144" s="1" t="str">
        <f t="shared" si="82"/>
        <v>Electricity</v>
      </c>
      <c r="D144" s="1" t="str">
        <f t="shared" si="82"/>
        <v>Electric lights</v>
      </c>
      <c r="E144" s="1" t="str">
        <f t="shared" si="82"/>
        <v>Light - Electric lights</v>
      </c>
      <c r="F144" s="1" t="s">
        <v>293</v>
      </c>
      <c r="G144" s="1">
        <f>G22 * GH_TFC_Efficiencies!G72</f>
        <v>0.88000000000000012</v>
      </c>
      <c r="H144" s="1">
        <f>H22 * GH_TFC_Efficiencies!H72</f>
        <v>1</v>
      </c>
      <c r="I144" s="1">
        <f>I22 * GH_TFC_Efficiencies!I72</f>
        <v>1.1600000000000001</v>
      </c>
      <c r="J144" s="1">
        <f>J22 * GH_TFC_Efficiencies!J72</f>
        <v>2.5142241462941719</v>
      </c>
      <c r="K144" s="1">
        <f>K22 * GH_TFC_Efficiencies!K72</f>
        <v>1.9164482925883428</v>
      </c>
      <c r="L144" s="1">
        <f>L22 * GH_TFC_Efficiencies!L72</f>
        <v>1.7186724388825139</v>
      </c>
      <c r="M144" s="1">
        <f>M22 * GH_TFC_Efficiencies!M72</f>
        <v>1.5608965851766863</v>
      </c>
      <c r="N144" s="1">
        <f>N22 * GH_TFC_Efficiencies!N72</f>
        <v>0.60112073147085665</v>
      </c>
      <c r="O144" s="1">
        <f>O22 * GH_TFC_Efficiencies!O72</f>
        <v>1.2573448777650289</v>
      </c>
      <c r="P144" s="1">
        <f>P22 * GH_TFC_Efficiencies!P72</f>
        <v>1.1215690240592004</v>
      </c>
      <c r="Q144" s="1">
        <f>Q22 * GH_TFC_Efficiencies!Q72</f>
        <v>0.88979317035337147</v>
      </c>
      <c r="R144" s="1">
        <f>R22 * GH_TFC_Efficiencies!R72</f>
        <v>2.5740173166475424</v>
      </c>
      <c r="S144" s="1">
        <f>S22 * GH_TFC_Efficiencies!S72</f>
        <v>1.7296</v>
      </c>
      <c r="T144" s="1">
        <f>T22 * GH_TFC_Efficiencies!T72</f>
        <v>0.54160000000000008</v>
      </c>
      <c r="U144" s="1">
        <f>U22 * GH_TFC_Efficiencies!U72</f>
        <v>2</v>
      </c>
      <c r="V144" s="1">
        <f>V22 * GH_TFC_Efficiencies!V72</f>
        <v>3.366913901824228</v>
      </c>
      <c r="W144" s="1">
        <f>W22 * GH_TFC_Efficiencies!W72</f>
        <v>2.6751380481183986</v>
      </c>
      <c r="X144" s="1">
        <f>X22 * GH_TFC_Efficiencies!X72</f>
        <v>3.6233621944125702</v>
      </c>
      <c r="Y144" s="1">
        <f>Y22 * GH_TFC_Efficiencies!Y72</f>
        <v>3.7715863407067411</v>
      </c>
      <c r="Z144" s="1">
        <f>Z22 * GH_TFC_Efficiencies!Z72</f>
        <v>3.7998104870009133</v>
      </c>
      <c r="AA144" s="1">
        <f>AA22 * GH_TFC_Efficiencies!AA72</f>
        <v>4.228034633295084</v>
      </c>
      <c r="AB144" s="1">
        <f>AB22 * GH_TFC_Efficiencies!AB72</f>
        <v>4.6562587795892565</v>
      </c>
      <c r="AC144" s="1">
        <f>AC22 * GH_TFC_Efficiencies!AC72</f>
        <v>4.924482925883428</v>
      </c>
      <c r="AD144" s="1">
        <f>AD22 * GH_TFC_Efficiencies!AD72</f>
        <v>3.5527070721775988</v>
      </c>
      <c r="AE144" s="1">
        <f>AE22 * GH_TFC_Efficiencies!AE72</f>
        <v>3.7809312184717694</v>
      </c>
      <c r="AF144" s="1">
        <f>AF22 * GH_TFC_Efficiencies!AF72</f>
        <v>4.249155364765941</v>
      </c>
      <c r="AG144" s="1">
        <f>AG22 * GH_TFC_Efficiencies!AG72</f>
        <v>6.7573795110601127</v>
      </c>
      <c r="AH144" s="1">
        <f>AH22 * GH_TFC_Efficiencies!AH72</f>
        <v>1.3856036573542838</v>
      </c>
      <c r="AI144" s="1">
        <f>AI22 * GH_TFC_Efficiencies!AI72</f>
        <v>5.6138278036484559</v>
      </c>
      <c r="AJ144" s="1">
        <f>AJ22 * GH_TFC_Efficiencies!AJ72</f>
        <v>5.442051949942627</v>
      </c>
      <c r="AK144" s="1">
        <f>AK22 * GH_TFC_Efficiencies!AK72</f>
        <v>5.4702760962367982</v>
      </c>
      <c r="AL144" s="1">
        <f>AL22 * GH_TFC_Efficiencies!AL72</f>
        <v>7.8985002425309689</v>
      </c>
      <c r="AM144" s="1">
        <f>AM22 * GH_TFC_Efficiencies!AM72</f>
        <v>3.4667243888251407</v>
      </c>
      <c r="AN144" s="1">
        <f>AN22 * GH_TFC_Efficiencies!AN72</f>
        <v>3.2349485351193117</v>
      </c>
      <c r="AO144" s="1">
        <f>AO22 * GH_TFC_Efficiencies!AO72</f>
        <v>4.9431726814134835</v>
      </c>
      <c r="AP144" s="1">
        <f>AP22 * GH_TFC_Efficiencies!AP72</f>
        <v>8.4513968277076543</v>
      </c>
      <c r="AQ144" s="1">
        <f>AQ22 * GH_TFC_Efficiencies!AQ72</f>
        <v>5.2396209740018262</v>
      </c>
      <c r="AR144" s="1">
        <f>AR22 * GH_TFC_Efficiencies!AR72</f>
        <v>6.1078451202959974</v>
      </c>
      <c r="AS144" s="1">
        <f>AS22 * GH_TFC_Efficiencies!AS72</f>
        <v>5.8560692665901684</v>
      </c>
      <c r="AT144" s="1">
        <f>AT22 * GH_TFC_Efficiencies!AT72</f>
        <v>6.5642934128843411</v>
      </c>
      <c r="AU144" s="1">
        <f>AU22 * GH_TFC_Efficiencies!AU72</f>
        <v>6.8691915724457164</v>
      </c>
      <c r="AV144" s="1">
        <f>AV22 * GH_TFC_Efficiencies!AV72</f>
        <v>7.4065726557945126</v>
      </c>
      <c r="AW144" s="1">
        <f>AW22 * GH_TFC_Efficiencies!AW72</f>
        <v>7.3893585542905926</v>
      </c>
    </row>
    <row r="145" spans="1:49" s="1" customFormat="1">
      <c r="A145" s="1" t="str">
        <f t="shared" ref="A145:E145" si="83">A23</f>
        <v>GH</v>
      </c>
      <c r="B145" s="1" t="str">
        <f t="shared" si="83"/>
        <v>Non-specified (industry)</v>
      </c>
      <c r="C145" s="1" t="str">
        <f t="shared" si="83"/>
        <v>Electricity</v>
      </c>
      <c r="D145" s="1" t="str">
        <f t="shared" si="83"/>
        <v>Electric heaters - MTH.200.C</v>
      </c>
      <c r="E145" s="1" t="str">
        <f t="shared" si="83"/>
        <v>MTH.200.C - Electric heaters</v>
      </c>
      <c r="F145" s="1" t="s">
        <v>293</v>
      </c>
      <c r="G145" s="1">
        <f>G23 * GH_TFC_Efficiencies!G75</f>
        <v>1.7644000000000002</v>
      </c>
      <c r="H145" s="1">
        <f>H23 * GH_TFC_Efficiencies!H75</f>
        <v>2.0100000000000002</v>
      </c>
      <c r="I145" s="1">
        <f>I23 * GH_TFC_Efficiencies!I75</f>
        <v>2.3374000000000006</v>
      </c>
      <c r="J145" s="1">
        <f>J23 * GH_TFC_Efficiencies!J75</f>
        <v>5.0787327755142275</v>
      </c>
      <c r="K145" s="1">
        <f>K23 * GH_TFC_Efficiencies!K75</f>
        <v>3.8808077924913942</v>
      </c>
      <c r="L145" s="1">
        <f>L23 * GH_TFC_Efficiencies!L75</f>
        <v>3.4889050509315029</v>
      </c>
      <c r="M145" s="1">
        <f>M23 * GH_TFC_Efficiencies!M75</f>
        <v>3.1764245508345561</v>
      </c>
      <c r="N145" s="1">
        <f>N23 * GH_TFC_Efficiencies!N75</f>
        <v>1.2262862922005473</v>
      </c>
      <c r="O145" s="1">
        <f>O23 * GH_TFC_Efficiencies!O75</f>
        <v>2.5712702750294838</v>
      </c>
      <c r="P145" s="1">
        <f>P23 * GH_TFC_Efficiencies!P75</f>
        <v>2.2992164993213606</v>
      </c>
      <c r="Q145" s="1">
        <f>Q23 * GH_TFC_Efficiencies!Q75</f>
        <v>1.8285249650761783</v>
      </c>
      <c r="R145" s="1">
        <f>R23 * GH_TFC_Efficiencies!R75</f>
        <v>5.3024756722939363</v>
      </c>
      <c r="S145" s="1">
        <f>S23 * GH_TFC_Efficiencies!S75</f>
        <v>3.5716239999999995</v>
      </c>
      <c r="T145" s="1">
        <f>T23 * GH_TFC_Efficiencies!T75</f>
        <v>1.1211120000000001</v>
      </c>
      <c r="U145" s="1">
        <f>U23 * GH_TFC_Efficiencies!U75</f>
        <v>4.1499999999999995</v>
      </c>
      <c r="V145" s="1">
        <f>V23 * GH_TFC_Efficiencies!V75</f>
        <v>7.0031809157943936</v>
      </c>
      <c r="W145" s="1">
        <f>W23 * GH_TFC_Efficiencies!W75</f>
        <v>5.5776628303268607</v>
      </c>
      <c r="X145" s="1">
        <f>X23 * GH_TFC_Efficiencies!X75</f>
        <v>7.572826986322271</v>
      </c>
      <c r="Y145" s="1">
        <f>Y23 * GH_TFC_Efficiencies!Y75</f>
        <v>7.9014733837806217</v>
      </c>
      <c r="Z145" s="1">
        <f>Z23 * GH_TFC_Efficiencies!Z75</f>
        <v>7.9796020227019167</v>
      </c>
      <c r="AA145" s="1">
        <f>AA23 * GH_TFC_Efficiencies!AA75</f>
        <v>8.9000129030861519</v>
      </c>
      <c r="AB145" s="1">
        <f>AB23 * GH_TFC_Efficiencies!AB75</f>
        <v>9.8247060249333309</v>
      </c>
      <c r="AC145" s="1">
        <f>AC23 * GH_TFC_Efficiencies!AC75</f>
        <v>10.415281388243448</v>
      </c>
      <c r="AD145" s="1">
        <f>AD23 * GH_TFC_Efficiencies!AD75</f>
        <v>7.5317389930165088</v>
      </c>
      <c r="AE145" s="1">
        <f>AE23 * GH_TFC_Efficiencies!AE75</f>
        <v>8.0344788392525093</v>
      </c>
      <c r="AF145" s="1">
        <f>AF23 * GH_TFC_Efficiencies!AF75</f>
        <v>9.0507009269514533</v>
      </c>
      <c r="AG145" s="1">
        <f>AG23 * GH_TFC_Efficiencies!AG75</f>
        <v>14.42700525611334</v>
      </c>
      <c r="AH145" s="1">
        <f>AH23 * GH_TFC_Efficiencies!AH75</f>
        <v>2.9651918267381672</v>
      </c>
      <c r="AI145" s="1">
        <f>AI23 * GH_TFC_Efficiencies!AI75</f>
        <v>12.041660638825938</v>
      </c>
      <c r="AJ145" s="1">
        <f>AJ23 * GH_TFC_Efficiencies!AJ75</f>
        <v>11.700411692376646</v>
      </c>
      <c r="AK145" s="1">
        <f>AK23 * GH_TFC_Efficiencies!AK75</f>
        <v>11.788444987390298</v>
      </c>
      <c r="AL145" s="1">
        <f>AL23 * GH_TFC_Efficiencies!AL75</f>
        <v>17.060760523866893</v>
      </c>
      <c r="AM145" s="1">
        <f>AM23 * GH_TFC_Efficiencies!AM75</f>
        <v>7.5054583018064296</v>
      </c>
      <c r="AN145" s="1">
        <f>AN23 * GH_TFC_Efficiencies!AN75</f>
        <v>7.0198383212089066</v>
      </c>
      <c r="AO145" s="1">
        <f>AO23 * GH_TFC_Efficiencies!AO75</f>
        <v>10.751400582074327</v>
      </c>
      <c r="AP145" s="1">
        <f>AP23 * GH_TFC_Efficiencies!AP75</f>
        <v>18.424045084402685</v>
      </c>
      <c r="AQ145" s="1">
        <f>AQ23 * GH_TFC_Efficiencies!AQ75</f>
        <v>11.448571828193989</v>
      </c>
      <c r="AR145" s="1">
        <f>AR23 * GH_TFC_Efficiencies!AR75</f>
        <v>13.376180813448233</v>
      </c>
      <c r="AS145" s="1">
        <f>AS23 * GH_TFC_Efficiencies!AS75</f>
        <v>12.85407204016542</v>
      </c>
      <c r="AT145" s="1">
        <f>AT23 * GH_TFC_Efficiencies!AT75</f>
        <v>14.44144550834555</v>
      </c>
      <c r="AU145" s="1">
        <f>AU23 * GH_TFC_Efficiencies!AU75</f>
        <v>15.146567417242805</v>
      </c>
      <c r="AV145" s="1">
        <f>AV23 * GH_TFC_Efficiencies!AV75</f>
        <v>16.368525569305874</v>
      </c>
      <c r="AW145" s="1">
        <f>AW23 * GH_TFC_Efficiencies!AW75</f>
        <v>16.367429197753662</v>
      </c>
    </row>
    <row r="146" spans="1:49" s="1" customFormat="1">
      <c r="A146" s="1" t="str">
        <f t="shared" ref="A146:E146" si="84">A24</f>
        <v>GH</v>
      </c>
      <c r="B146" s="1" t="str">
        <f t="shared" si="84"/>
        <v>Non-specified (industry)</v>
      </c>
      <c r="C146" s="1" t="str">
        <f t="shared" si="84"/>
        <v>Fuel oil</v>
      </c>
      <c r="D146" s="1" t="str">
        <f t="shared" si="84"/>
        <v>Industry static diesel engines</v>
      </c>
      <c r="E146" s="1" t="str">
        <f t="shared" si="84"/>
        <v>MD - Industry static diesel engines</v>
      </c>
      <c r="F146" s="1" t="s">
        <v>293</v>
      </c>
      <c r="G146" s="1">
        <f>G24 * GH_TFC_Efficiencies!G80</f>
        <v>22.088000000000001</v>
      </c>
      <c r="H146" s="1">
        <f>H24 * GH_TFC_Efficiencies!H80</f>
        <v>23.436</v>
      </c>
      <c r="I146" s="1">
        <f>I24 * GH_TFC_Efficiencies!I80</f>
        <v>24.035</v>
      </c>
      <c r="J146" s="1">
        <f>J24 * GH_TFC_Efficiencies!J80</f>
        <v>23.368000000000002</v>
      </c>
      <c r="K146" s="1">
        <f>K24 * GH_TFC_Efficiencies!K80</f>
        <v>26.265000000000001</v>
      </c>
      <c r="L146" s="1">
        <f>L24 * GH_TFC_Efficiencies!L80</f>
        <v>25.088000000000001</v>
      </c>
      <c r="M146" s="1">
        <f>M24 * GH_TFC_Efficiencies!M80</f>
        <v>24.672000000000001</v>
      </c>
      <c r="N146" s="1">
        <f>N24 * GH_TFC_Efficiencies!N80</f>
        <v>21.414000000000001</v>
      </c>
      <c r="O146" s="1">
        <f>O24 * GH_TFC_Efficiencies!O80</f>
        <v>19.166</v>
      </c>
      <c r="P146" s="1">
        <f>P24 * GH_TFC_Efficiencies!P80</f>
        <v>18.2</v>
      </c>
      <c r="Q146" s="1">
        <f>Q24 * GH_TFC_Efficiencies!Q80</f>
        <v>23.751000000000001</v>
      </c>
      <c r="R146" s="1">
        <f>R24 * GH_TFC_Efficiencies!R80</f>
        <v>8.6460000000000008</v>
      </c>
      <c r="S146" s="1">
        <f>S24 * GH_TFC_Efficiencies!S80</f>
        <v>3.419</v>
      </c>
      <c r="T146" s="1">
        <f>T24 * GH_TFC_Efficiencies!T80</f>
        <v>16.103999999999999</v>
      </c>
      <c r="U146" s="1">
        <f>U24 * GH_TFC_Efficiencies!U80</f>
        <v>2.3850000000000002</v>
      </c>
      <c r="V146" s="1">
        <f>V24 * GH_TFC_Efficiencies!V80</f>
        <v>7.1820000000000004</v>
      </c>
      <c r="W146" s="1">
        <f>W24 * GH_TFC_Efficiencies!W80</f>
        <v>9.6120000000000001</v>
      </c>
      <c r="X146" s="1">
        <f>X24 * GH_TFC_Efficiencies!X80</f>
        <v>9.6479999999999997</v>
      </c>
      <c r="Y146" s="1">
        <f>Y24 * GH_TFC_Efficiencies!Y80</f>
        <v>10.760000000000002</v>
      </c>
      <c r="Z146" s="1">
        <f>Z24 * GH_TFC_Efficiencies!Z80</f>
        <v>10.8</v>
      </c>
      <c r="AA146" s="1">
        <f>AA24 * GH_TFC_Efficiencies!AA80</f>
        <v>10.84</v>
      </c>
      <c r="AB146" s="1">
        <f>AB24 * GH_TFC_Efficiencies!AB80</f>
        <v>11.424000000000001</v>
      </c>
      <c r="AC146" s="1">
        <f>AC24 * GH_TFC_Efficiencies!AC80</f>
        <v>11.193000000000001</v>
      </c>
      <c r="AD146" s="1">
        <f>AD24 * GH_TFC_Efficiencies!AD80</f>
        <v>11.782</v>
      </c>
      <c r="AE146" s="1">
        <f>AE24 * GH_TFC_Efficiencies!AE80</f>
        <v>12.65</v>
      </c>
      <c r="AF146" s="1">
        <f>AF24 * GH_TFC_Efficiencies!AF80</f>
        <v>13.248000000000001</v>
      </c>
      <c r="AG146" s="1">
        <f>AG24 * GH_TFC_Efficiencies!AG80</f>
        <v>14.681000000000001</v>
      </c>
      <c r="AH146" s="1">
        <f>AH24 * GH_TFC_Efficiencies!AH80</f>
        <v>13.622000000000002</v>
      </c>
      <c r="AI146" s="1">
        <f>AI24 * GH_TFC_Efficiencies!AI80</f>
        <v>15.624000000000002</v>
      </c>
      <c r="AJ146" s="1">
        <f>AJ24 * GH_TFC_Efficiencies!AJ80</f>
        <v>15.400000000000002</v>
      </c>
      <c r="AK146" s="1">
        <f>AK24 * GH_TFC_Efficiencies!AK80</f>
        <v>14.05</v>
      </c>
      <c r="AL146" s="1">
        <f>AL24 * GH_TFC_Efficiencies!AL80</f>
        <v>14.099999999999998</v>
      </c>
      <c r="AM146" s="1">
        <f>AM24 * GH_TFC_Efficiencies!AM80</f>
        <v>12.451999999999998</v>
      </c>
      <c r="AN146" s="1">
        <f>AN24 * GH_TFC_Efficiencies!AN80</f>
        <v>12.212</v>
      </c>
      <c r="AO146" s="1">
        <f>AO24 * GH_TFC_Efficiencies!AO80</f>
        <v>13.11</v>
      </c>
      <c r="AP146" s="1">
        <f>AP24 * GH_TFC_Efficiencies!AP80</f>
        <v>15.729999999999999</v>
      </c>
      <c r="AQ146" s="1">
        <f>AQ24 * GH_TFC_Efficiencies!AQ80</f>
        <v>15.210999999999999</v>
      </c>
      <c r="AR146" s="1">
        <f>AR24 * GH_TFC_Efficiencies!AR80</f>
        <v>14.111999999999998</v>
      </c>
      <c r="AS146" s="1">
        <f>AS24 * GH_TFC_Efficiencies!AS80</f>
        <v>10.981999999999999</v>
      </c>
      <c r="AT146" s="1">
        <f>AT24 * GH_TFC_Efficiencies!AT80</f>
        <v>8.6999999999999993</v>
      </c>
      <c r="AU146" s="1">
        <f>AU24 * GH_TFC_Efficiencies!AU80</f>
        <v>10.475999999999999</v>
      </c>
      <c r="AV146" s="1">
        <f>AV24 * GH_TFC_Efficiencies!AV80</f>
        <v>9.6359999999999992</v>
      </c>
      <c r="AW146" s="1">
        <f>AW24 * GH_TFC_Efficiencies!AW80</f>
        <v>10.840999999999999</v>
      </c>
    </row>
    <row r="147" spans="1:49" s="1" customFormat="1">
      <c r="A147" s="1" t="str">
        <f t="shared" ref="A147:E147" si="85">A25</f>
        <v>GH</v>
      </c>
      <c r="B147" s="1" t="str">
        <f t="shared" si="85"/>
        <v>Non-specified (industry)</v>
      </c>
      <c r="C147" s="1" t="str">
        <f t="shared" si="85"/>
        <v>Gas/diesel oil excl. biofuels</v>
      </c>
      <c r="D147" s="1" t="str">
        <f t="shared" si="85"/>
        <v>Industry static diesel engines</v>
      </c>
      <c r="E147" s="1" t="str">
        <f t="shared" si="85"/>
        <v>MD - Industry static diesel engines</v>
      </c>
      <c r="F147" s="1" t="s">
        <v>293</v>
      </c>
      <c r="G147" s="1">
        <f>G25 * GH_TFC_Efficiencies!G85</f>
        <v>9.7889999999999997</v>
      </c>
      <c r="H147" s="1">
        <f>H25 * GH_TFC_Efficiencies!H85</f>
        <v>10.332000000000001</v>
      </c>
      <c r="I147" s="1">
        <f>I25 * GH_TFC_Efficiencies!I85</f>
        <v>10.120000000000001</v>
      </c>
      <c r="J147" s="1">
        <f>J25 * GH_TFC_Efficiencies!J85</f>
        <v>9.3979999999999997</v>
      </c>
      <c r="K147" s="1">
        <f>K25 * GH_TFC_Efficiencies!K85</f>
        <v>9.9450000000000003</v>
      </c>
      <c r="L147" s="1">
        <f>L25 * GH_TFC_Efficiencies!L85</f>
        <v>10.24</v>
      </c>
      <c r="M147" s="1">
        <f>M25 * GH_TFC_Efficiencies!M85</f>
        <v>11.308</v>
      </c>
      <c r="N147" s="1">
        <f>N25 * GH_TFC_Efficiencies!N85</f>
        <v>11.868</v>
      </c>
      <c r="O147" s="1">
        <f>O25 * GH_TFC_Efficiencies!O85</f>
        <v>9.5830000000000002</v>
      </c>
      <c r="P147" s="1">
        <f>P25 * GH_TFC_Efficiencies!P85</f>
        <v>10.66</v>
      </c>
      <c r="Q147" s="1">
        <f>Q25 * GH_TFC_Efficiencies!Q85</f>
        <v>14.877000000000001</v>
      </c>
      <c r="R147" s="1">
        <f>R25 * GH_TFC_Efficiencies!R85</f>
        <v>13.100000000000001</v>
      </c>
      <c r="S147" s="1">
        <f>S25 * GH_TFC_Efficiencies!S85</f>
        <v>8.9420000000000002</v>
      </c>
      <c r="T147" s="1">
        <f>T25 * GH_TFC_Efficiencies!T85</f>
        <v>10.032</v>
      </c>
      <c r="U147" s="1">
        <f>U25 * GH_TFC_Efficiencies!U85</f>
        <v>12.985000000000001</v>
      </c>
      <c r="V147" s="1">
        <f>V25 * GH_TFC_Efficiencies!V85</f>
        <v>13.3</v>
      </c>
      <c r="W147" s="1">
        <f>W25 * GH_TFC_Efficiencies!W85</f>
        <v>13.617000000000001</v>
      </c>
      <c r="X147" s="1">
        <f>X25 * GH_TFC_Efficiencies!X85</f>
        <v>13.4</v>
      </c>
      <c r="Y147" s="1">
        <f>Y25 * GH_TFC_Efficiencies!Y85</f>
        <v>14.257000000000001</v>
      </c>
      <c r="Z147" s="1">
        <f>Z25 * GH_TFC_Efficiencies!Z85</f>
        <v>13.770000000000001</v>
      </c>
      <c r="AA147" s="1">
        <f>AA25 * GH_TFC_Efficiencies!AA85</f>
        <v>13.279000000000002</v>
      </c>
      <c r="AB147" s="1">
        <f>AB25 * GH_TFC_Efficiencies!AB85</f>
        <v>16.592000000000002</v>
      </c>
      <c r="AC147" s="1">
        <f>AC25 * GH_TFC_Efficiencies!AC85</f>
        <v>16.926000000000002</v>
      </c>
      <c r="AD147" s="1">
        <f>AD25 * GH_TFC_Efficiencies!AD85</f>
        <v>20.276000000000003</v>
      </c>
      <c r="AE147" s="1">
        <f>AE25 * GH_TFC_Efficiencies!AE85</f>
        <v>23.1</v>
      </c>
      <c r="AF147" s="1">
        <f>AF25 * GH_TFC_Efficiencies!AF85</f>
        <v>25.668000000000003</v>
      </c>
      <c r="AG147" s="1">
        <f>AG25 * GH_TFC_Efficiencies!AG85</f>
        <v>26.315000000000001</v>
      </c>
      <c r="AH147" s="1">
        <f>AH25 * GH_TFC_Efficiencies!AH85</f>
        <v>33.916000000000004</v>
      </c>
      <c r="AI147" s="1">
        <f>AI25 * GH_TFC_Efficiencies!AI85</f>
        <v>38.781000000000006</v>
      </c>
      <c r="AJ147" s="1">
        <f>AJ25 * GH_TFC_Efficiencies!AJ85</f>
        <v>43.120000000000005</v>
      </c>
      <c r="AK147" s="1">
        <f>AK25 * GH_TFC_Efficiencies!AK85</f>
        <v>42.150000000000006</v>
      </c>
      <c r="AL147" s="1">
        <f>AL25 * GH_TFC_Efficiencies!AL85</f>
        <v>58.091999999999992</v>
      </c>
      <c r="AM147" s="1">
        <f>AM25 * GH_TFC_Efficiencies!AM85</f>
        <v>59.146999999999991</v>
      </c>
      <c r="AN147" s="1">
        <f>AN25 * GH_TFC_Efficiencies!AN85</f>
        <v>66.739999999999995</v>
      </c>
      <c r="AO147" s="1">
        <f>AO25 * GH_TFC_Efficiencies!AO85</f>
        <v>69.254999999999995</v>
      </c>
      <c r="AP147" s="1">
        <f>AP25 * GH_TFC_Efficiencies!AP85</f>
        <v>73.787999999999997</v>
      </c>
      <c r="AQ147" s="1">
        <f>AQ25 * GH_TFC_Efficiencies!AQ85</f>
        <v>75.768000000000001</v>
      </c>
      <c r="AR147" s="1">
        <f>AR25 * GH_TFC_Efficiencies!AR85</f>
        <v>72</v>
      </c>
      <c r="AS147" s="1">
        <f>AS25 * GH_TFC_Efficiencies!AS85</f>
        <v>102.017</v>
      </c>
      <c r="AT147" s="1">
        <f>AT25 * GH_TFC_Efficiencies!AT85</f>
        <v>101.78999999999999</v>
      </c>
      <c r="AU147" s="1">
        <f>AU25 * GH_TFC_Efficiencies!AU85</f>
        <v>114.654</v>
      </c>
      <c r="AV147" s="1">
        <f>AV25 * GH_TFC_Efficiencies!AV85</f>
        <v>133.73599999999999</v>
      </c>
      <c r="AW147" s="1">
        <f>AW25 * GH_TFC_Efficiencies!AW85</f>
        <v>138.88200000000001</v>
      </c>
    </row>
    <row r="148" spans="1:49" s="1" customFormat="1">
      <c r="A148" s="1" t="str">
        <f t="shared" ref="A148:E148" si="86">A26</f>
        <v>GH</v>
      </c>
      <c r="B148" s="1" t="str">
        <f t="shared" si="86"/>
        <v>Non-specified (industry)</v>
      </c>
      <c r="C148" s="1" t="str">
        <f t="shared" si="86"/>
        <v>Liquefied petroleum gases (LPG)</v>
      </c>
      <c r="D148" s="1" t="str">
        <f t="shared" si="86"/>
        <v>Industry static diesel engines</v>
      </c>
      <c r="E148" s="1" t="str">
        <f t="shared" si="86"/>
        <v>MD - Industry static diesel engines</v>
      </c>
      <c r="F148" s="1" t="s">
        <v>293</v>
      </c>
      <c r="G148" s="1">
        <f>G26 * GH_TFC_Efficiencies!G90</f>
        <v>0</v>
      </c>
      <c r="H148" s="1">
        <f>H26 * GH_TFC_Efficiencies!H90</f>
        <v>0</v>
      </c>
      <c r="I148" s="1">
        <f>I26 * GH_TFC_Efficiencies!I90</f>
        <v>0</v>
      </c>
      <c r="J148" s="1">
        <f>J26 * GH_TFC_Efficiencies!J90</f>
        <v>1.27</v>
      </c>
      <c r="K148" s="1">
        <f>K26 * GH_TFC_Efficiencies!K90</f>
        <v>1.2749999999999999</v>
      </c>
      <c r="L148" s="1">
        <f>L26 * GH_TFC_Efficiencies!L90</f>
        <v>1.536</v>
      </c>
      <c r="M148" s="1">
        <f>M26 * GH_TFC_Efficiencies!M90</f>
        <v>1.542</v>
      </c>
      <c r="N148" s="1">
        <f>N26 * GH_TFC_Efficiencies!N90</f>
        <v>1.548</v>
      </c>
      <c r="O148" s="1">
        <f>O26 * GH_TFC_Efficiencies!O90</f>
        <v>1.8130000000000002</v>
      </c>
      <c r="P148" s="1">
        <f>P26 * GH_TFC_Efficiencies!P90</f>
        <v>1.82</v>
      </c>
      <c r="Q148" s="1">
        <f>Q26 * GH_TFC_Efficiencies!Q90</f>
        <v>0.78300000000000003</v>
      </c>
      <c r="R148" s="1">
        <f>R26 * GH_TFC_Efficiencies!R90</f>
        <v>0.78600000000000003</v>
      </c>
      <c r="S148" s="1">
        <f>S26 * GH_TFC_Efficiencies!S90</f>
        <v>0.26300000000000001</v>
      </c>
      <c r="T148" s="1">
        <f>T26 * GH_TFC_Efficiencies!T90</f>
        <v>0.52800000000000002</v>
      </c>
      <c r="U148" s="1">
        <f>U26 * GH_TFC_Efficiencies!U90</f>
        <v>0.53</v>
      </c>
      <c r="V148" s="1">
        <f>V26 * GH_TFC_Efficiencies!V90</f>
        <v>0.53200000000000003</v>
      </c>
      <c r="W148" s="1">
        <f>W26 * GH_TFC_Efficiencies!W90</f>
        <v>0.53400000000000003</v>
      </c>
      <c r="X148" s="1">
        <f>X26 * GH_TFC_Efficiencies!X90</f>
        <v>0.53600000000000003</v>
      </c>
      <c r="Y148" s="1">
        <f>Y26 * GH_TFC_Efficiencies!Y90</f>
        <v>0.80700000000000005</v>
      </c>
      <c r="Z148" s="1">
        <f>Z26 * GH_TFC_Efficiencies!Z90</f>
        <v>0.81</v>
      </c>
      <c r="AA148" s="1">
        <f>AA26 * GH_TFC_Efficiencies!AA90</f>
        <v>1.355</v>
      </c>
      <c r="AB148" s="1">
        <f>AB26 * GH_TFC_Efficiencies!AB90</f>
        <v>1.9040000000000001</v>
      </c>
      <c r="AC148" s="1">
        <f>AC26 * GH_TFC_Efficiencies!AC90</f>
        <v>2.7300000000000004</v>
      </c>
      <c r="AD148" s="1">
        <f>AD26 * GH_TFC_Efficiencies!AD90</f>
        <v>3.8360000000000003</v>
      </c>
      <c r="AE148" s="1">
        <f>AE26 * GH_TFC_Efficiencies!AE90</f>
        <v>4.4000000000000004</v>
      </c>
      <c r="AF148" s="1">
        <f>AF26 * GH_TFC_Efficiencies!AF90</f>
        <v>5.2440000000000007</v>
      </c>
      <c r="AG148" s="1">
        <f>AG26 * GH_TFC_Efficiencies!AG90</f>
        <v>4.7090000000000005</v>
      </c>
      <c r="AH148" s="1">
        <f>AH26 * GH_TFC_Efficiencies!AH90</f>
        <v>5.0040000000000004</v>
      </c>
      <c r="AI148" s="1">
        <f>AI26 * GH_TFC_Efficiencies!AI90</f>
        <v>5.58</v>
      </c>
      <c r="AJ148" s="1">
        <f>AJ26 * GH_TFC_Efficiencies!AJ90</f>
        <v>1.9600000000000002</v>
      </c>
      <c r="AK148" s="1">
        <f>AK26 * GH_TFC_Efficiencies!AK90</f>
        <v>2.2480000000000002</v>
      </c>
      <c r="AL148" s="1">
        <f>AL26 * GH_TFC_Efficiencies!AL90</f>
        <v>2.5379999999999998</v>
      </c>
      <c r="AM148" s="1">
        <f>AM26 * GH_TFC_Efficiencies!AM90</f>
        <v>2.8299999999999996</v>
      </c>
      <c r="AN148" s="1">
        <f>AN26 * GH_TFC_Efficiencies!AN90</f>
        <v>3.1239999999999997</v>
      </c>
      <c r="AO148" s="1">
        <f>AO26 * GH_TFC_Efficiencies!AO90</f>
        <v>3.42</v>
      </c>
      <c r="AP148" s="1">
        <f>AP26 * GH_TFC_Efficiencies!AP90</f>
        <v>4.5759999999999996</v>
      </c>
      <c r="AQ148" s="1">
        <f>AQ26 * GH_TFC_Efficiencies!AQ90</f>
        <v>4.8789999999999996</v>
      </c>
      <c r="AR148" s="1">
        <f>AR26 * GH_TFC_Efficiencies!AR90</f>
        <v>6.0479999999999992</v>
      </c>
      <c r="AS148" s="1">
        <f>AS26 * GH_TFC_Efficiencies!AS90</f>
        <v>10.693</v>
      </c>
      <c r="AT148" s="1">
        <f>AT26 * GH_TFC_Efficiencies!AT90</f>
        <v>8.99</v>
      </c>
      <c r="AU148" s="1">
        <f>AU26 * GH_TFC_Efficiencies!AU90</f>
        <v>10.475999999999999</v>
      </c>
      <c r="AV148" s="1">
        <f>AV26 * GH_TFC_Efficiencies!AV90</f>
        <v>13.139999999999999</v>
      </c>
      <c r="AW148" s="1">
        <f>AW26 * GH_TFC_Efficiencies!AW90</f>
        <v>12.598999999999998</v>
      </c>
    </row>
    <row r="149" spans="1:49" s="1" customFormat="1">
      <c r="A149" s="1" t="str">
        <f t="shared" ref="A149:E149" si="87">A27</f>
        <v>GH</v>
      </c>
      <c r="B149" s="1" t="str">
        <f t="shared" si="87"/>
        <v>Non-specified (industry)</v>
      </c>
      <c r="C149" s="1" t="str">
        <f t="shared" si="87"/>
        <v>Other kerosene</v>
      </c>
      <c r="D149" s="1" t="str">
        <f t="shared" si="87"/>
        <v>Kerosene stoves</v>
      </c>
      <c r="E149" s="1" t="str">
        <f t="shared" si="87"/>
        <v>MTH.100.C - Kerosene stoves</v>
      </c>
      <c r="F149" s="1" t="s">
        <v>293</v>
      </c>
      <c r="G149" s="1">
        <f>G27 * GH_TFC_Efficiencies!G95</f>
        <v>0</v>
      </c>
      <c r="H149" s="1">
        <f>H27 * GH_TFC_Efficiencies!H95</f>
        <v>0</v>
      </c>
      <c r="I149" s="1">
        <f>I27 * GH_TFC_Efficiencies!I95</f>
        <v>0</v>
      </c>
      <c r="J149" s="1">
        <f>J27 * GH_TFC_Efficiencies!J95</f>
        <v>0</v>
      </c>
      <c r="K149" s="1">
        <f>K27 * GH_TFC_Efficiencies!K95</f>
        <v>0</v>
      </c>
      <c r="L149" s="1">
        <f>L27 * GH_TFC_Efficiencies!L95</f>
        <v>0</v>
      </c>
      <c r="M149" s="1">
        <f>M27 * GH_TFC_Efficiencies!M95</f>
        <v>0</v>
      </c>
      <c r="N149" s="1">
        <f>N27 * GH_TFC_Efficiencies!N95</f>
        <v>0</v>
      </c>
      <c r="O149" s="1">
        <f>O27 * GH_TFC_Efficiencies!O95</f>
        <v>0</v>
      </c>
      <c r="P149" s="1">
        <f>P27 * GH_TFC_Efficiencies!P95</f>
        <v>0</v>
      </c>
      <c r="Q149" s="1">
        <f>Q27 * GH_TFC_Efficiencies!Q95</f>
        <v>0</v>
      </c>
      <c r="R149" s="1">
        <f>R27 * GH_TFC_Efficiencies!R95</f>
        <v>0</v>
      </c>
      <c r="S149" s="1">
        <f>S27 * GH_TFC_Efficiencies!S95</f>
        <v>0</v>
      </c>
      <c r="T149" s="1">
        <f>T27 * GH_TFC_Efficiencies!T95</f>
        <v>0</v>
      </c>
      <c r="U149" s="1">
        <f>U27 * GH_TFC_Efficiencies!U95</f>
        <v>0</v>
      </c>
      <c r="V149" s="1">
        <f>V27 * GH_TFC_Efficiencies!V95</f>
        <v>0</v>
      </c>
      <c r="W149" s="1">
        <f>W27 * GH_TFC_Efficiencies!W95</f>
        <v>0</v>
      </c>
      <c r="X149" s="1">
        <f>X27 * GH_TFC_Efficiencies!X95</f>
        <v>0</v>
      </c>
      <c r="Y149" s="1">
        <f>Y27 * GH_TFC_Efficiencies!Y95</f>
        <v>0</v>
      </c>
      <c r="Z149" s="1">
        <f>Z27 * GH_TFC_Efficiencies!Z95</f>
        <v>0</v>
      </c>
      <c r="AA149" s="1">
        <f>AA27 * GH_TFC_Efficiencies!AA95</f>
        <v>0</v>
      </c>
      <c r="AB149" s="1">
        <f>AB27 * GH_TFC_Efficiencies!AB95</f>
        <v>0</v>
      </c>
      <c r="AC149" s="1">
        <f>AC27 * GH_TFC_Efficiencies!AC95</f>
        <v>0</v>
      </c>
      <c r="AD149" s="1">
        <f>AD27 * GH_TFC_Efficiencies!AD95</f>
        <v>0</v>
      </c>
      <c r="AE149" s="1">
        <f>AE27 * GH_TFC_Efficiencies!AE95</f>
        <v>0</v>
      </c>
      <c r="AF149" s="1">
        <f>AF27 * GH_TFC_Efficiencies!AF95</f>
        <v>0</v>
      </c>
      <c r="AG149" s="1">
        <f>AG27 * GH_TFC_Efficiencies!AG95</f>
        <v>0</v>
      </c>
      <c r="AH149" s="1">
        <f>AH27 * GH_TFC_Efficiencies!AH95</f>
        <v>0</v>
      </c>
      <c r="AI149" s="1">
        <f>AI27 * GH_TFC_Efficiencies!AI95</f>
        <v>0</v>
      </c>
      <c r="AJ149" s="1">
        <f>AJ27 * GH_TFC_Efficiencies!AJ95</f>
        <v>0.35</v>
      </c>
      <c r="AK149" s="1">
        <f>AK27 * GH_TFC_Efficiencies!AK95</f>
        <v>0.35</v>
      </c>
      <c r="AL149" s="1">
        <f>AL27 * GH_TFC_Efficiencies!AL95</f>
        <v>0.35</v>
      </c>
      <c r="AM149" s="1">
        <f>AM27 * GH_TFC_Efficiencies!AM95</f>
        <v>0.35</v>
      </c>
      <c r="AN149" s="1">
        <f>AN27 * GH_TFC_Efficiencies!AN95</f>
        <v>0.35</v>
      </c>
      <c r="AO149" s="1">
        <f>AO27 * GH_TFC_Efficiencies!AO95</f>
        <v>0.35</v>
      </c>
      <c r="AP149" s="1">
        <f>AP27 * GH_TFC_Efficiencies!AP95</f>
        <v>0.35</v>
      </c>
      <c r="AQ149" s="1">
        <f>AQ27 * GH_TFC_Efficiencies!AQ95</f>
        <v>0.35</v>
      </c>
      <c r="AR149" s="1">
        <f>AR27 * GH_TFC_Efficiencies!AR95</f>
        <v>0</v>
      </c>
      <c r="AS149" s="1">
        <f>AS27 * GH_TFC_Efficiencies!AS95</f>
        <v>0</v>
      </c>
      <c r="AT149" s="1">
        <f>AT27 * GH_TFC_Efficiencies!AT95</f>
        <v>0</v>
      </c>
      <c r="AU149" s="1">
        <f>AU27 * GH_TFC_Efficiencies!AU95</f>
        <v>0</v>
      </c>
      <c r="AV149" s="1">
        <f>AV27 * GH_TFC_Efficiencies!AV95</f>
        <v>0</v>
      </c>
      <c r="AW149" s="1">
        <f>AW27 * GH_TFC_Efficiencies!AW95</f>
        <v>0</v>
      </c>
    </row>
    <row r="150" spans="1:49" s="1" customFormat="1">
      <c r="A150" s="1" t="str">
        <f t="shared" ref="A150:E150" si="88">A28</f>
        <v>GH</v>
      </c>
      <c r="B150" s="1" t="str">
        <f t="shared" si="88"/>
        <v>Non-specified (industry)</v>
      </c>
      <c r="C150" s="1" t="str">
        <f t="shared" si="88"/>
        <v>Primary solid biofuels</v>
      </c>
      <c r="D150" s="1" t="str">
        <f t="shared" si="88"/>
        <v>Wood stoves</v>
      </c>
      <c r="E150" s="1" t="str">
        <f t="shared" si="88"/>
        <v>MTH.100.C - Wood stoves</v>
      </c>
      <c r="F150" s="1" t="s">
        <v>293</v>
      </c>
      <c r="G150" s="1">
        <f>G28 * GH_TFC_Efficiencies!G100</f>
        <v>20.440000000000001</v>
      </c>
      <c r="H150" s="1">
        <f>H28 * GH_TFC_Efficiencies!H100</f>
        <v>23.8</v>
      </c>
      <c r="I150" s="1">
        <f>I28 * GH_TFC_Efficiencies!I100</f>
        <v>27.020000000000003</v>
      </c>
      <c r="J150" s="1">
        <f>J28 * GH_TFC_Efficiencies!J100</f>
        <v>27.860000000000003</v>
      </c>
      <c r="K150" s="1">
        <f>K28 * GH_TFC_Efficiencies!K100</f>
        <v>28.700000000000003</v>
      </c>
      <c r="L150" s="1">
        <f>L28 * GH_TFC_Efficiencies!L100</f>
        <v>29.820000000000004</v>
      </c>
      <c r="M150" s="1">
        <f>M28 * GH_TFC_Efficiencies!M100</f>
        <v>31.500000000000004</v>
      </c>
      <c r="N150" s="1">
        <f>N28 * GH_TFC_Efficiencies!N100</f>
        <v>31.780000000000005</v>
      </c>
      <c r="O150" s="1">
        <f>O28 * GH_TFC_Efficiencies!O100</f>
        <v>32.340000000000003</v>
      </c>
      <c r="P150" s="1">
        <f>P28 * GH_TFC_Efficiencies!P100</f>
        <v>33.46</v>
      </c>
      <c r="Q150" s="1">
        <f>Q28 * GH_TFC_Efficiencies!Q100</f>
        <v>33.32</v>
      </c>
      <c r="R150" s="1">
        <f>R28 * GH_TFC_Efficiencies!R100</f>
        <v>33.74</v>
      </c>
      <c r="S150" s="1">
        <f>S28 * GH_TFC_Efficiencies!S100</f>
        <v>34.860000000000007</v>
      </c>
      <c r="T150" s="1">
        <f>T28 * GH_TFC_Efficiencies!T100</f>
        <v>34.440000000000005</v>
      </c>
      <c r="U150" s="1">
        <f>U28 * GH_TFC_Efficiencies!U100</f>
        <v>35.14</v>
      </c>
      <c r="V150" s="1">
        <f>V28 * GH_TFC_Efficiencies!V100</f>
        <v>36.120000000000005</v>
      </c>
      <c r="W150" s="1">
        <f>W28 * GH_TFC_Efficiencies!W100</f>
        <v>37.1</v>
      </c>
      <c r="X150" s="1">
        <f>X28 * GH_TFC_Efficiencies!X100</f>
        <v>38.080000000000005</v>
      </c>
      <c r="Y150" s="1">
        <f>Y28 * GH_TFC_Efficiencies!Y100</f>
        <v>39.06</v>
      </c>
      <c r="Z150" s="1">
        <f>Z28 * GH_TFC_Efficiencies!Z100</f>
        <v>40.180000000000007</v>
      </c>
      <c r="AA150" s="1">
        <f>AA28 * GH_TFC_Efficiencies!AA100</f>
        <v>41.160000000000004</v>
      </c>
      <c r="AB150" s="1">
        <f>AB28 * GH_TFC_Efficiencies!AB100</f>
        <v>42.14</v>
      </c>
      <c r="AC150" s="1">
        <f>AC28 * GH_TFC_Efficiencies!AC100</f>
        <v>43.120000000000005</v>
      </c>
      <c r="AD150" s="1">
        <f>AD28 * GH_TFC_Efficiencies!AD100</f>
        <v>44.52</v>
      </c>
      <c r="AE150" s="1">
        <f>AE28 * GH_TFC_Efficiencies!AE100</f>
        <v>45.500000000000007</v>
      </c>
      <c r="AF150" s="1">
        <f>AF28 * GH_TFC_Efficiencies!AF100</f>
        <v>46.620000000000005</v>
      </c>
      <c r="AG150" s="1">
        <f>AG28 * GH_TFC_Efficiencies!AG100</f>
        <v>47.6</v>
      </c>
      <c r="AH150" s="1">
        <f>AH28 * GH_TFC_Efficiencies!AH100</f>
        <v>48.860000000000007</v>
      </c>
      <c r="AI150" s="1">
        <f>AI28 * GH_TFC_Efficiencies!AI100</f>
        <v>49.980000000000004</v>
      </c>
      <c r="AJ150" s="1">
        <f>AJ28 * GH_TFC_Efficiencies!AJ100</f>
        <v>95.9</v>
      </c>
      <c r="AK150" s="1">
        <f>AK28 * GH_TFC_Efficiencies!AK100</f>
        <v>93.800000000000011</v>
      </c>
      <c r="AL150" s="1">
        <f>AL28 * GH_TFC_Efficiencies!AL100</f>
        <v>85.26</v>
      </c>
      <c r="AM150" s="1">
        <f>AM28 * GH_TFC_Efficiencies!AM100</f>
        <v>80.220000000000013</v>
      </c>
      <c r="AN150" s="1">
        <f>AN28 * GH_TFC_Efficiencies!AN100</f>
        <v>74.06</v>
      </c>
      <c r="AO150" s="1">
        <f>AO28 * GH_TFC_Efficiencies!AO100</f>
        <v>68.740000000000009</v>
      </c>
      <c r="AP150" s="1">
        <f>AP28 * GH_TFC_Efficiencies!AP100</f>
        <v>63.980000000000004</v>
      </c>
      <c r="AQ150" s="1">
        <f>AQ28 * GH_TFC_Efficiencies!AQ100</f>
        <v>60.34</v>
      </c>
      <c r="AR150" s="1">
        <f>AR28 * GH_TFC_Efficiencies!AR100</f>
        <v>57.400000000000006</v>
      </c>
      <c r="AS150" s="1">
        <f>AS28 * GH_TFC_Efficiencies!AS100</f>
        <v>55.720000000000006</v>
      </c>
      <c r="AT150" s="1">
        <f>AT28 * GH_TFC_Efficiencies!AT100</f>
        <v>54.74</v>
      </c>
      <c r="AU150" s="1">
        <f>AU28 * GH_TFC_Efficiencies!AU100</f>
        <v>56.280000000000008</v>
      </c>
      <c r="AV150" s="1">
        <f>AV28 * GH_TFC_Efficiencies!AV100</f>
        <v>55.720000000000006</v>
      </c>
      <c r="AW150" s="1">
        <f>AW28 * GH_TFC_Efficiencies!AW100</f>
        <v>56.280000000000008</v>
      </c>
    </row>
    <row r="151" spans="1:49" s="1" customFormat="1">
      <c r="A151" s="1" t="str">
        <f t="shared" ref="A151:E151" si="89">A29</f>
        <v>GH</v>
      </c>
      <c r="B151" s="1" t="str">
        <f t="shared" si="89"/>
        <v>Domestic navigation</v>
      </c>
      <c r="C151" s="1" t="str">
        <f t="shared" si="89"/>
        <v>Fuel oil</v>
      </c>
      <c r="D151" s="1" t="str">
        <f t="shared" si="89"/>
        <v>Boat engines</v>
      </c>
      <c r="E151" s="1" t="str">
        <f t="shared" si="89"/>
        <v>MD - Boat engines</v>
      </c>
      <c r="F151" s="1" t="s">
        <v>293</v>
      </c>
      <c r="G151" s="1">
        <f>G29 * GH_TFC_Efficiencies!G105</f>
        <v>0.24351751546111061</v>
      </c>
      <c r="H151" s="1">
        <f>H29 * GH_TFC_Efficiencies!H105</f>
        <v>0.24556500303761378</v>
      </c>
      <c r="I151" s="1">
        <f>I29 * GH_TFC_Efficiencies!I105</f>
        <v>0.24760610475390796</v>
      </c>
      <c r="J151" s="1">
        <f>J29 * GH_TFC_Efficiencies!J105</f>
        <v>0</v>
      </c>
      <c r="K151" s="1">
        <f>K29 * GH_TFC_Efficiencies!K105</f>
        <v>0</v>
      </c>
      <c r="L151" s="1">
        <f>L29 * GH_TFC_Efficiencies!L105</f>
        <v>0</v>
      </c>
      <c r="M151" s="1">
        <f>M29 * GH_TFC_Efficiencies!M105</f>
        <v>0</v>
      </c>
      <c r="N151" s="1">
        <f>N29 * GH_TFC_Efficiencies!N105</f>
        <v>0</v>
      </c>
      <c r="O151" s="1">
        <f>O29 * GH_TFC_Efficiencies!O105</f>
        <v>0</v>
      </c>
      <c r="P151" s="1">
        <f>P29 * GH_TFC_Efficiencies!P105</f>
        <v>0</v>
      </c>
      <c r="Q151" s="1">
        <f>Q29 * GH_TFC_Efficiencies!Q105</f>
        <v>0</v>
      </c>
      <c r="R151" s="1">
        <f>R29 * GH_TFC_Efficiencies!R105</f>
        <v>0</v>
      </c>
      <c r="S151" s="1">
        <f>S29 * GH_TFC_Efficiencies!S105</f>
        <v>0</v>
      </c>
      <c r="T151" s="1">
        <f>T29 * GH_TFC_Efficiencies!T105</f>
        <v>0</v>
      </c>
      <c r="U151" s="1">
        <f>U29 * GH_TFC_Efficiencies!U105</f>
        <v>0</v>
      </c>
      <c r="V151" s="1">
        <f>V29 * GH_TFC_Efficiencies!V105</f>
        <v>0</v>
      </c>
      <c r="W151" s="1">
        <f>W29 * GH_TFC_Efficiencies!W105</f>
        <v>0</v>
      </c>
      <c r="X151" s="1">
        <f>X29 * GH_TFC_Efficiencies!X105</f>
        <v>0</v>
      </c>
      <c r="Y151" s="1">
        <f>Y29 * GH_TFC_Efficiencies!Y105</f>
        <v>0</v>
      </c>
      <c r="Z151" s="1">
        <f>Z29 * GH_TFC_Efficiencies!Z105</f>
        <v>0</v>
      </c>
      <c r="AA151" s="1">
        <f>AA29 * GH_TFC_Efficiencies!AA105</f>
        <v>0</v>
      </c>
      <c r="AB151" s="1">
        <f>AB29 * GH_TFC_Efficiencies!AB105</f>
        <v>0</v>
      </c>
      <c r="AC151" s="1">
        <f>AC29 * GH_TFC_Efficiencies!AC105</f>
        <v>0</v>
      </c>
      <c r="AD151" s="1">
        <f>AD29 * GH_TFC_Efficiencies!AD105</f>
        <v>0</v>
      </c>
      <c r="AE151" s="1">
        <f>AE29 * GH_TFC_Efficiencies!AE105</f>
        <v>0</v>
      </c>
      <c r="AF151" s="1">
        <f>AF29 * GH_TFC_Efficiencies!AF105</f>
        <v>0</v>
      </c>
      <c r="AG151" s="1">
        <f>AG29 * GH_TFC_Efficiencies!AG105</f>
        <v>0</v>
      </c>
      <c r="AH151" s="1">
        <f>AH29 * GH_TFC_Efficiencies!AH105</f>
        <v>0</v>
      </c>
      <c r="AI151" s="1">
        <f>AI29 * GH_TFC_Efficiencies!AI105</f>
        <v>0</v>
      </c>
      <c r="AJ151" s="1">
        <f>AJ29 * GH_TFC_Efficiencies!AJ105</f>
        <v>0</v>
      </c>
      <c r="AK151" s="1">
        <f>AK29 * GH_TFC_Efficiencies!AK105</f>
        <v>0</v>
      </c>
      <c r="AL151" s="1">
        <f>AL29 * GH_TFC_Efficiencies!AL105</f>
        <v>0</v>
      </c>
      <c r="AM151" s="1">
        <f>AM29 * GH_TFC_Efficiencies!AM105</f>
        <v>0</v>
      </c>
      <c r="AN151" s="1">
        <f>AN29 * GH_TFC_Efficiencies!AN105</f>
        <v>0</v>
      </c>
      <c r="AO151" s="1">
        <f>AO29 * GH_TFC_Efficiencies!AO105</f>
        <v>0</v>
      </c>
      <c r="AP151" s="1">
        <f>AP29 * GH_TFC_Efficiencies!AP105</f>
        <v>0</v>
      </c>
      <c r="AQ151" s="1">
        <f>AQ29 * GH_TFC_Efficiencies!AQ105</f>
        <v>0</v>
      </c>
      <c r="AR151" s="1">
        <f>AR29 * GH_TFC_Efficiencies!AR105</f>
        <v>0</v>
      </c>
      <c r="AS151" s="1">
        <f>AS29 * GH_TFC_Efficiencies!AS105</f>
        <v>0</v>
      </c>
      <c r="AT151" s="1">
        <f>AT29 * GH_TFC_Efficiencies!AT105</f>
        <v>0</v>
      </c>
      <c r="AU151" s="1">
        <f>AU29 * GH_TFC_Efficiencies!AU105</f>
        <v>0</v>
      </c>
      <c r="AV151" s="1">
        <f>AV29 * GH_TFC_Efficiencies!AV105</f>
        <v>0</v>
      </c>
      <c r="AW151" s="1">
        <f>AW29 * GH_TFC_Efficiencies!AW105</f>
        <v>0</v>
      </c>
    </row>
    <row r="152" spans="1:49" s="1" customFormat="1">
      <c r="A152" s="1" t="str">
        <f t="shared" ref="A152:E152" si="90">A30</f>
        <v>GH</v>
      </c>
      <c r="B152" s="1" t="str">
        <f t="shared" si="90"/>
        <v>Domestic navigation</v>
      </c>
      <c r="C152" s="1" t="str">
        <f t="shared" si="90"/>
        <v>Gas/diesel oil excl. biofuels</v>
      </c>
      <c r="D152" s="1" t="str">
        <f t="shared" si="90"/>
        <v>Boat engines</v>
      </c>
      <c r="E152" s="1" t="str">
        <f t="shared" si="90"/>
        <v>MD - Boat engines</v>
      </c>
      <c r="F152" s="1" t="s">
        <v>293</v>
      </c>
      <c r="G152" s="1">
        <f>G30 * GH_TFC_Efficiencies!G110</f>
        <v>1.2175875773055531</v>
      </c>
      <c r="H152" s="1">
        <f>H30 * GH_TFC_Efficiencies!H110</f>
        <v>1.3506075167068758</v>
      </c>
      <c r="I152" s="1">
        <f>I30 * GH_TFC_Efficiencies!I110</f>
        <v>1.3618335761464937</v>
      </c>
      <c r="J152" s="1">
        <f>J30 * GH_TFC_Efficiencies!J110</f>
        <v>1.4978450431602015</v>
      </c>
      <c r="K152" s="1">
        <f>K30 * GH_TFC_Efficiencies!K110</f>
        <v>1.5100153812634813</v>
      </c>
      <c r="L152" s="1">
        <f>L30 * GH_TFC_Efficiencies!L110</f>
        <v>1.5221477615892804</v>
      </c>
      <c r="M152" s="1">
        <f>M30 * GH_TFC_Efficiencies!M110</f>
        <v>2.045656403364275</v>
      </c>
      <c r="N152" s="1">
        <f>N30 * GH_TFC_Efficiencies!N110</f>
        <v>1.804015642428576</v>
      </c>
      <c r="O152" s="1">
        <f>O30 * GH_TFC_Efficiencies!O110</f>
        <v>1.4284584764201309</v>
      </c>
      <c r="P152" s="1">
        <f>P30 * GH_TFC_Efficiencies!P110</f>
        <v>1.570300067298275</v>
      </c>
      <c r="Q152" s="1">
        <f>Q30 * GH_TFC_Efficiencies!Q110</f>
        <v>2.1096592362045796</v>
      </c>
      <c r="R152" s="1">
        <f>R30 * GH_TFC_Efficiencies!R110</f>
        <v>1.7269974951983931</v>
      </c>
      <c r="S152" s="1">
        <f>S30 * GH_TFC_Efficiencies!S110</f>
        <v>1.2045161280849439</v>
      </c>
      <c r="T152" s="1">
        <f>T30 * GH_TFC_Efficiencies!T110</f>
        <v>1.3482120443586729</v>
      </c>
      <c r="U152" s="1">
        <f>U30 * GH_TFC_Efficiencies!U110</f>
        <v>1.7654547049149225</v>
      </c>
      <c r="V152" s="1">
        <f>V30 * GH_TFC_Efficiencies!V110</f>
        <v>1.9149780417359223</v>
      </c>
      <c r="W152" s="1">
        <f>W30 * GH_TFC_Efficiencies!W110</f>
        <v>1.9286543822228208</v>
      </c>
      <c r="X152" s="1">
        <f>X30 * GH_TFC_Efficiencies!X110</f>
        <v>1.9422880678972947</v>
      </c>
      <c r="Y152" s="1">
        <f>Y30 * GH_TFC_Efficiencies!Y110</f>
        <v>1.9558792317944198</v>
      </c>
      <c r="Z152" s="1">
        <f>Z30 * GH_TFC_Efficiencies!Z110</f>
        <v>1.9694280065343541</v>
      </c>
      <c r="AA152" s="1">
        <f>AA30 * GH_TFC_Efficiencies!AA110</f>
        <v>1.8412963440148005</v>
      </c>
      <c r="AB152" s="1">
        <f>AB30 * GH_TFC_Efficiencies!AB110</f>
        <v>2.424198684875686</v>
      </c>
      <c r="AC152" s="1">
        <f>AC30 * GH_TFC_Efficiencies!AC110</f>
        <v>2.3392401474820494</v>
      </c>
      <c r="AD152" s="1">
        <f>AD30 * GH_TFC_Efficiencies!AD110</f>
        <v>2.8580780484733594</v>
      </c>
      <c r="AE152" s="1">
        <f>AE30 * GH_TFC_Efficiencies!AE110</f>
        <v>3.1441050711666203</v>
      </c>
      <c r="AF152" s="1">
        <f>AF30 * GH_TFC_Efficiencies!AF110</f>
        <v>3.4892441394398483</v>
      </c>
      <c r="AG152" s="1">
        <f>AG30 * GH_TFC_Efficiencies!AG110</f>
        <v>3.8389379621273338</v>
      </c>
      <c r="AH152" s="1">
        <f>AH30 * GH_TFC_Efficiencies!AH110</f>
        <v>4.9125168858096293</v>
      </c>
      <c r="AI152" s="1">
        <f>AI30 * GH_TFC_Efficiencies!AI110</f>
        <v>5.9541268771855176</v>
      </c>
      <c r="AJ152" s="1">
        <f>AJ30 * GH_TFC_Efficiencies!AJ110</f>
        <v>5.183612262293912</v>
      </c>
      <c r="AK152" s="1">
        <f>AK30 * GH_TFC_Efficiencies!AK110</f>
        <v>4.9375806794275379</v>
      </c>
      <c r="AL152" s="1">
        <f>AL30 * GH_TFC_Efficiencies!AL110</f>
        <v>6.1211915690135328</v>
      </c>
      <c r="AM152" s="1">
        <f>AM30 * GH_TFC_Efficiencies!AM110</f>
        <v>6.6850763958793609</v>
      </c>
      <c r="AN152" s="1">
        <f>AN30 * GH_TFC_Efficiencies!AN110</f>
        <v>7.7266416368589583</v>
      </c>
      <c r="AO152" s="1">
        <f>AO30 * GH_TFC_Efficiencies!AO110</f>
        <v>8.2761895385815158</v>
      </c>
      <c r="AP152" s="1">
        <f>AP30 * GH_TFC_Efficiencies!AP110</f>
        <v>9.1294948955168103</v>
      </c>
      <c r="AQ152" s="1">
        <f>AQ30 * GH_TFC_Efficiencies!AQ110</f>
        <v>9.3440362772213206</v>
      </c>
      <c r="AR152" s="1">
        <f>AR30 * GH_TFC_Efficiencies!AR110</f>
        <v>9.2606553672775629</v>
      </c>
      <c r="AS152" s="1">
        <f>AS30 * GH_TFC_Efficiencies!AS110</f>
        <v>12.604993964039645</v>
      </c>
      <c r="AT152" s="1">
        <f>AT30 * GH_TFC_Efficiencies!AT110</f>
        <v>12.566956293407605</v>
      </c>
      <c r="AU152" s="1">
        <f>AU30 * GH_TFC_Efficiencies!AU110</f>
        <v>13.791507842856522</v>
      </c>
      <c r="AV152" s="1">
        <f>AV30 * GH_TFC_Efficiencies!AV110</f>
        <v>16.373647848031101</v>
      </c>
      <c r="AW152" s="1">
        <f>AW30 * GH_TFC_Efficiencies!AW110</f>
        <v>16.791649675842546</v>
      </c>
    </row>
    <row r="153" spans="1:49" s="1" customFormat="1">
      <c r="A153" s="1" t="str">
        <f t="shared" ref="A153:E153" si="91">A31</f>
        <v>GH</v>
      </c>
      <c r="B153" s="1" t="str">
        <f t="shared" si="91"/>
        <v>Rail</v>
      </c>
      <c r="C153" s="1" t="str">
        <f t="shared" si="91"/>
        <v>Fuel oil</v>
      </c>
      <c r="D153" s="1" t="str">
        <f t="shared" si="91"/>
        <v>Diesel trains</v>
      </c>
      <c r="E153" s="1" t="str">
        <f t="shared" si="91"/>
        <v>MD - Diesel trains</v>
      </c>
      <c r="F153" s="1" t="s">
        <v>293</v>
      </c>
      <c r="G153" s="1">
        <f>G31 * GH_TFC_Efficiencies!G115</f>
        <v>0.60879378865277656</v>
      </c>
      <c r="H153" s="1">
        <f>H31 * GH_TFC_Efficiencies!H115</f>
        <v>0.61391250759403448</v>
      </c>
      <c r="I153" s="1">
        <f>I31 * GH_TFC_Efficiencies!I115</f>
        <v>0.61901526188476985</v>
      </c>
      <c r="J153" s="1">
        <f>J31 * GH_TFC_Efficiencies!J115</f>
        <v>0</v>
      </c>
      <c r="K153" s="1">
        <f>K31 * GH_TFC_Efficiencies!K115</f>
        <v>0</v>
      </c>
      <c r="L153" s="1">
        <f>L31 * GH_TFC_Efficiencies!L115</f>
        <v>0</v>
      </c>
      <c r="M153" s="1">
        <f>M31 * GH_TFC_Efficiencies!M115</f>
        <v>0</v>
      </c>
      <c r="N153" s="1">
        <f>N31 * GH_TFC_Efficiencies!N115</f>
        <v>0</v>
      </c>
      <c r="O153" s="1">
        <f>O31 * GH_TFC_Efficiencies!O115</f>
        <v>0</v>
      </c>
      <c r="P153" s="1">
        <f>P31 * GH_TFC_Efficiencies!P115</f>
        <v>0</v>
      </c>
      <c r="Q153" s="1">
        <f>Q31 * GH_TFC_Efficiencies!Q115</f>
        <v>0</v>
      </c>
      <c r="R153" s="1">
        <f>R31 * GH_TFC_Efficiencies!R115</f>
        <v>0</v>
      </c>
      <c r="S153" s="1">
        <f>S31 * GH_TFC_Efficiencies!S115</f>
        <v>0</v>
      </c>
      <c r="T153" s="1">
        <f>T31 * GH_TFC_Efficiencies!T115</f>
        <v>0</v>
      </c>
      <c r="U153" s="1">
        <f>U31 * GH_TFC_Efficiencies!U115</f>
        <v>0</v>
      </c>
      <c r="V153" s="1">
        <f>V31 * GH_TFC_Efficiencies!V115</f>
        <v>0</v>
      </c>
      <c r="W153" s="1">
        <f>W31 * GH_TFC_Efficiencies!W115</f>
        <v>0</v>
      </c>
      <c r="X153" s="1">
        <f>X31 * GH_TFC_Efficiencies!X115</f>
        <v>0</v>
      </c>
      <c r="Y153" s="1">
        <f>Y31 * GH_TFC_Efficiencies!Y115</f>
        <v>0</v>
      </c>
      <c r="Z153" s="1">
        <f>Z31 * GH_TFC_Efficiencies!Z115</f>
        <v>0</v>
      </c>
      <c r="AA153" s="1">
        <f>AA31 * GH_TFC_Efficiencies!AA115</f>
        <v>0</v>
      </c>
      <c r="AB153" s="1">
        <f>AB31 * GH_TFC_Efficiencies!AB115</f>
        <v>0</v>
      </c>
      <c r="AC153" s="1">
        <f>AC31 * GH_TFC_Efficiencies!AC115</f>
        <v>0</v>
      </c>
      <c r="AD153" s="1">
        <f>AD31 * GH_TFC_Efficiencies!AD115</f>
        <v>0</v>
      </c>
      <c r="AE153" s="1">
        <f>AE31 * GH_TFC_Efficiencies!AE115</f>
        <v>0</v>
      </c>
      <c r="AF153" s="1">
        <f>AF31 * GH_TFC_Efficiencies!AF115</f>
        <v>0</v>
      </c>
      <c r="AG153" s="1">
        <f>AG31 * GH_TFC_Efficiencies!AG115</f>
        <v>0</v>
      </c>
      <c r="AH153" s="1">
        <f>AH31 * GH_TFC_Efficiencies!AH115</f>
        <v>0</v>
      </c>
      <c r="AI153" s="1">
        <f>AI31 * GH_TFC_Efficiencies!AI115</f>
        <v>0</v>
      </c>
      <c r="AJ153" s="1">
        <f>AJ31 * GH_TFC_Efficiencies!AJ115</f>
        <v>0</v>
      </c>
      <c r="AK153" s="1">
        <f>AK31 * GH_TFC_Efficiencies!AK115</f>
        <v>0</v>
      </c>
      <c r="AL153" s="1">
        <f>AL31 * GH_TFC_Efficiencies!AL115</f>
        <v>0</v>
      </c>
      <c r="AM153" s="1">
        <f>AM31 * GH_TFC_Efficiencies!AM115</f>
        <v>0</v>
      </c>
      <c r="AN153" s="1">
        <f>AN31 * GH_TFC_Efficiencies!AN115</f>
        <v>0</v>
      </c>
      <c r="AO153" s="1">
        <f>AO31 * GH_TFC_Efficiencies!AO115</f>
        <v>0</v>
      </c>
      <c r="AP153" s="1">
        <f>AP31 * GH_TFC_Efficiencies!AP115</f>
        <v>0</v>
      </c>
      <c r="AQ153" s="1">
        <f>AQ31 * GH_TFC_Efficiencies!AQ115</f>
        <v>0</v>
      </c>
      <c r="AR153" s="1">
        <f>AR31 * GH_TFC_Efficiencies!AR115</f>
        <v>0</v>
      </c>
      <c r="AS153" s="1">
        <f>AS31 * GH_TFC_Efficiencies!AS115</f>
        <v>0</v>
      </c>
      <c r="AT153" s="1">
        <f>AT31 * GH_TFC_Efficiencies!AT115</f>
        <v>0</v>
      </c>
      <c r="AU153" s="1">
        <f>AU31 * GH_TFC_Efficiencies!AU115</f>
        <v>0</v>
      </c>
      <c r="AV153" s="1">
        <f>AV31 * GH_TFC_Efficiencies!AV115</f>
        <v>0</v>
      </c>
      <c r="AW153" s="1">
        <f>AW31 * GH_TFC_Efficiencies!AW115</f>
        <v>0</v>
      </c>
    </row>
    <row r="154" spans="1:49" s="1" customFormat="1">
      <c r="A154" s="1" t="str">
        <f t="shared" ref="A154:E154" si="92">A32</f>
        <v>GH</v>
      </c>
      <c r="B154" s="1" t="str">
        <f t="shared" si="92"/>
        <v>Rail</v>
      </c>
      <c r="C154" s="1" t="str">
        <f t="shared" si="92"/>
        <v>Gas/diesel oil excl. biofuels</v>
      </c>
      <c r="D154" s="1" t="str">
        <f t="shared" si="92"/>
        <v>Diesel trains</v>
      </c>
      <c r="E154" s="1" t="str">
        <f t="shared" si="92"/>
        <v>MD - Diesel trains</v>
      </c>
      <c r="F154" s="1" t="s">
        <v>293</v>
      </c>
      <c r="G154" s="1">
        <f>G32 * GH_TFC_Efficiencies!G120</f>
        <v>1.2175875773055531</v>
      </c>
      <c r="H154" s="1">
        <f>H32 * GH_TFC_Efficiencies!H120</f>
        <v>1.227825015188069</v>
      </c>
      <c r="I154" s="1">
        <f>I32 * GH_TFC_Efficiencies!I120</f>
        <v>1.2380305237695397</v>
      </c>
      <c r="J154" s="1">
        <f>J32 * GH_TFC_Efficiencies!J120</f>
        <v>1.2482042026335014</v>
      </c>
      <c r="K154" s="1">
        <f>K32 * GH_TFC_Efficiencies!K120</f>
        <v>1.2583461510529013</v>
      </c>
      <c r="L154" s="1">
        <f>L32 * GH_TFC_Efficiencies!L120</f>
        <v>1.3953021147901739</v>
      </c>
      <c r="M154" s="1">
        <f>M32 * GH_TFC_Efficiencies!M120</f>
        <v>1.4063887773129391</v>
      </c>
      <c r="N154" s="1">
        <f>N32 * GH_TFC_Efficiencies!N120</f>
        <v>1.4174408619081669</v>
      </c>
      <c r="O154" s="1">
        <f>O32 * GH_TFC_Efficiencies!O120</f>
        <v>1.2985986149273918</v>
      </c>
      <c r="P154" s="1">
        <f>P32 * GH_TFC_Efficiencies!P120</f>
        <v>1.308583389415229</v>
      </c>
      <c r="Q154" s="1">
        <f>Q32 * GH_TFC_Efficiencies!Q120</f>
        <v>1.714098129416221</v>
      </c>
      <c r="R154" s="1">
        <f>R32 * GH_TFC_Efficiencies!R120</f>
        <v>1.5941515340292858</v>
      </c>
      <c r="S154" s="1">
        <f>S32 * GH_TFC_Efficiencies!S120</f>
        <v>1.0706810027421723</v>
      </c>
      <c r="T154" s="1">
        <f>T32 * GH_TFC_Efficiencies!T120</f>
        <v>1.2133908399228055</v>
      </c>
      <c r="U154" s="1">
        <f>U32 * GH_TFC_Efficiencies!U120</f>
        <v>1.4938462887741653</v>
      </c>
      <c r="V154" s="1">
        <f>V32 * GH_TFC_Efficiencies!V120</f>
        <v>1.6414097500593621</v>
      </c>
      <c r="W154" s="1">
        <f>W32 * GH_TFC_Efficiencies!W120</f>
        <v>1.6531323276195606</v>
      </c>
      <c r="X154" s="1">
        <f>X32 * GH_TFC_Efficiencies!X120</f>
        <v>1.6648183439119668</v>
      </c>
      <c r="Y154" s="1">
        <f>Y32 * GH_TFC_Efficiencies!Y120</f>
        <v>1.6764679129666455</v>
      </c>
      <c r="Z154" s="1">
        <f>Z32 * GH_TFC_Efficiencies!Z120</f>
        <v>1.6880811484580178</v>
      </c>
      <c r="AA154" s="1">
        <f>AA32 * GH_TFC_Efficiencies!AA120</f>
        <v>1.5580199833971387</v>
      </c>
      <c r="AB154" s="1">
        <f>AB32 * GH_TFC_Efficiencies!AB120</f>
        <v>1.8537989943167013</v>
      </c>
      <c r="AC154" s="1">
        <f>AC32 * GH_TFC_Efficiencies!AC120</f>
        <v>1.788830701015685</v>
      </c>
      <c r="AD154" s="1">
        <f>AD32 * GH_TFC_Efficiencies!AD120</f>
        <v>2.2864624387786874</v>
      </c>
      <c r="AE154" s="1">
        <f>AE32 * GH_TFC_Efficiencies!AE120</f>
        <v>2.5724496036817803</v>
      </c>
      <c r="AF154" s="1">
        <f>AF32 * GH_TFC_Efficiencies!AF120</f>
        <v>2.9077034495332073</v>
      </c>
      <c r="AG154" s="1">
        <f>AG32 * GH_TFC_Efficiencies!AG120</f>
        <v>3.2247078881869604</v>
      </c>
      <c r="AH154" s="1">
        <f>AH32 * GH_TFC_Efficiencies!AH120</f>
        <v>4.1449361224018748</v>
      </c>
      <c r="AI154" s="1">
        <f>AI32 * GH_TFC_Efficiencies!AI120</f>
        <v>5.1271648109097514</v>
      </c>
      <c r="AJ154" s="1">
        <f>AJ32 * GH_TFC_Efficiencies!AJ120</f>
        <v>4.4924639606547236</v>
      </c>
      <c r="AK154" s="1">
        <f>AK32 * GH_TFC_Efficiencies!AK120</f>
        <v>4.256535068472016</v>
      </c>
      <c r="AL154" s="1">
        <f>AL32 * GH_TFC_Efficiencies!AL120</f>
        <v>5.2940035191468393</v>
      </c>
      <c r="AM154" s="1">
        <f>AM32 * GH_TFC_Efficiencies!AM120</f>
        <v>5.8054610806320772</v>
      </c>
      <c r="AN154" s="1">
        <f>AN32 * GH_TFC_Efficiencies!AN120</f>
        <v>6.6485055945065454</v>
      </c>
      <c r="AO154" s="1">
        <f>AO32 * GH_TFC_Efficiencies!AO120</f>
        <v>6.8368522275238615</v>
      </c>
      <c r="AP154" s="1">
        <f>AP32 * GH_TFC_Efficiencies!AP120</f>
        <v>7.4526488942994362</v>
      </c>
      <c r="AQ154" s="1">
        <f>AQ32 * GH_TFC_Efficiencies!AQ120</f>
        <v>7.662109747321483</v>
      </c>
      <c r="AR154" s="1">
        <f>AR32 * GH_TFC_Efficiencies!AR120</f>
        <v>7.5242824859130204</v>
      </c>
      <c r="AS154" s="1">
        <f>AS32 * GH_TFC_Efficiencies!AS120</f>
        <v>10.535517343077913</v>
      </c>
      <c r="AT154" s="1">
        <f>AT32 * GH_TFC_Efficiencies!AT120</f>
        <v>10.503724663146656</v>
      </c>
      <c r="AU154" s="1">
        <f>AU32 * GH_TFC_Efficiencies!AU120</f>
        <v>11.584866587999478</v>
      </c>
      <c r="AV154" s="1">
        <f>AV32 * GH_TFC_Efficiencies!AV120</f>
        <v>13.582685146662165</v>
      </c>
      <c r="AW154" s="1">
        <f>AW32 * GH_TFC_Efficiencies!AW120</f>
        <v>13.839271710859242</v>
      </c>
    </row>
    <row r="155" spans="1:49" s="1" customFormat="1">
      <c r="A155" s="1" t="str">
        <f t="shared" ref="A155:E155" si="93">A33</f>
        <v>GH</v>
      </c>
      <c r="B155" s="1" t="str">
        <f t="shared" si="93"/>
        <v>Road</v>
      </c>
      <c r="C155" s="1" t="str">
        <f t="shared" si="93"/>
        <v>Gas/diesel oil excl. biofuels</v>
      </c>
      <c r="D155" s="1" t="str">
        <f t="shared" si="93"/>
        <v>Diesel cars</v>
      </c>
      <c r="E155" s="1" t="str">
        <f t="shared" si="93"/>
        <v>MD - Diesel cars</v>
      </c>
      <c r="F155" s="1" t="s">
        <v>293</v>
      </c>
      <c r="G155" s="1">
        <f>G33 * GH_TFC_Efficiencies!G125</f>
        <v>12.916683887873882</v>
      </c>
      <c r="H155" s="1">
        <f>H33 * GH_TFC_Efficiencies!H125</f>
        <v>13.893575946620647</v>
      </c>
      <c r="I155" s="1">
        <f>I33 * GH_TFC_Efficiencies!I125</f>
        <v>13.893575946620647</v>
      </c>
      <c r="J155" s="1">
        <f>J33 * GH_TFC_Efficiencies!J125</f>
        <v>13.242314574122805</v>
      </c>
      <c r="K155" s="1">
        <f>K33 * GH_TFC_Efficiencies!K125</f>
        <v>15.196098691616333</v>
      </c>
      <c r="L155" s="1">
        <f>L33 * GH_TFC_Efficiencies!L125</f>
        <v>15.630272939948227</v>
      </c>
      <c r="M155" s="1">
        <f>M33 * GH_TFC_Efficiencies!M125</f>
        <v>17.258426371192837</v>
      </c>
      <c r="N155" s="1">
        <f>N33 * GH_TFC_Efficiencies!N125</f>
        <v>17.041339247026887</v>
      </c>
      <c r="O155" s="1">
        <f>O33 * GH_TFC_Efficiencies!O125</f>
        <v>14.436293757035516</v>
      </c>
      <c r="P155" s="1">
        <f>P33 * GH_TFC_Efficiencies!P125</f>
        <v>15.96366505159361</v>
      </c>
      <c r="Q155" s="1">
        <f>Q33 * GH_TFC_Efficiencies!Q125</f>
        <v>20.453385270791056</v>
      </c>
      <c r="R155" s="1">
        <f>R33 * GH_TFC_Efficiencies!R125</f>
        <v>18.720631419959535</v>
      </c>
      <c r="S155" s="1">
        <f>S33 * GH_TFC_Efficiencies!S125</f>
        <v>12.343300531358157</v>
      </c>
      <c r="T155" s="1">
        <f>T33 * GH_TFC_Efficiencies!T125</f>
        <v>13.799243442718645</v>
      </c>
      <c r="U155" s="1">
        <f>U33 * GH_TFC_Efficiencies!U125</f>
        <v>17.779630314116435</v>
      </c>
      <c r="V155" s="1">
        <f>V33 * GH_TFC_Efficiencies!V125</f>
        <v>18.775350092751218</v>
      </c>
      <c r="W155" s="1">
        <f>W33 * GH_TFC_Efficiencies!W125</f>
        <v>18.628260580000365</v>
      </c>
      <c r="X155" s="1">
        <f>X33 * GH_TFC_Efficiencies!X125</f>
        <v>18.622291552096957</v>
      </c>
      <c r="Y155" s="1">
        <f>Y33 * GH_TFC_Efficiencies!Y125</f>
        <v>18.719932604000785</v>
      </c>
      <c r="Z155" s="1">
        <f>Z33 * GH_TFC_Efficiencies!Z125</f>
        <v>19.20336206824625</v>
      </c>
      <c r="AA155" s="1">
        <f>AA33 * GH_TFC_Efficiencies!AA125</f>
        <v>18.804190977688997</v>
      </c>
      <c r="AB155" s="1">
        <f>AB33 * GH_TFC_Efficiencies!AB125</f>
        <v>22.292183140680901</v>
      </c>
      <c r="AC155" s="1">
        <f>AC33 * GH_TFC_Efficiencies!AC125</f>
        <v>21.430598461325889</v>
      </c>
      <c r="AD155" s="1">
        <f>AD33 * GH_TFC_Efficiencies!AD125</f>
        <v>24.357000240260014</v>
      </c>
      <c r="AE155" s="1">
        <f>AE33 * GH_TFC_Efficiencies!AE125</f>
        <v>26.369795714337982</v>
      </c>
      <c r="AF155" s="1">
        <f>AF33 * GH_TFC_Efficiencies!AF125</f>
        <v>27.278900584425124</v>
      </c>
      <c r="AG155" s="1">
        <f>AG33 * GH_TFC_Efficiencies!AG125</f>
        <v>30.219596969208503</v>
      </c>
      <c r="AH155" s="1">
        <f>AH33 * GH_TFC_Efficiencies!AH125</f>
        <v>39.768625517938112</v>
      </c>
      <c r="AI155" s="1">
        <f>AI33 * GH_TFC_Efficiencies!AI125</f>
        <v>48.972677548642991</v>
      </c>
      <c r="AJ155" s="1">
        <f>AJ33 * GH_TFC_Efficiencies!AJ125</f>
        <v>43.716015502184796</v>
      </c>
      <c r="AK155" s="1">
        <f>AK33 * GH_TFC_Efficiencies!AK125</f>
        <v>45.674442284828935</v>
      </c>
      <c r="AL155" s="1">
        <f>AL33 * GH_TFC_Efficiencies!AL125</f>
        <v>59.347178928036371</v>
      </c>
      <c r="AM155" s="1">
        <f>AM33 * GH_TFC_Efficiencies!AM125</f>
        <v>63.281599635041815</v>
      </c>
      <c r="AN155" s="1">
        <f>AN33 * GH_TFC_Efficiencies!AN125</f>
        <v>74.993286735648837</v>
      </c>
      <c r="AO155" s="1">
        <f>AO33 * GH_TFC_Efficiencies!AO125</f>
        <v>83.833882759921536</v>
      </c>
      <c r="AP155" s="1">
        <f>AP33 * GH_TFC_Efficiencies!AP125</f>
        <v>90.548346414400484</v>
      </c>
      <c r="AQ155" s="1">
        <f>AQ33 * GH_TFC_Efficiencies!AQ125</f>
        <v>95.669147027445916</v>
      </c>
      <c r="AR155" s="1">
        <f>AR33 * GH_TFC_Efficiencies!AR125</f>
        <v>94.701024992719852</v>
      </c>
      <c r="AS155" s="1">
        <f>AS33 * GH_TFC_Efficiencies!AS125</f>
        <v>138.78157714298956</v>
      </c>
      <c r="AT155" s="1">
        <f>AT33 * GH_TFC_Efficiencies!AT125</f>
        <v>140.91850699007398</v>
      </c>
      <c r="AU155" s="1">
        <f>AU33 * GH_TFC_Efficiencies!AU125</f>
        <v>162.33949389983877</v>
      </c>
      <c r="AV155" s="1">
        <f>AV33 * GH_TFC_Efficiencies!AV125</f>
        <v>191.05651572812249</v>
      </c>
      <c r="AW155" s="1">
        <f>AW33 * GH_TFC_Efficiencies!AW125</f>
        <v>201.9455372586819</v>
      </c>
    </row>
    <row r="156" spans="1:49" s="1" customFormat="1">
      <c r="A156" s="1" t="str">
        <f t="shared" ref="A156:E156" si="94">A34</f>
        <v>GH</v>
      </c>
      <c r="B156" s="1" t="str">
        <f t="shared" si="94"/>
        <v>Road</v>
      </c>
      <c r="C156" s="1" t="str">
        <f t="shared" si="94"/>
        <v>Motor gasoline excl. biofuels</v>
      </c>
      <c r="D156" s="1" t="str">
        <f t="shared" si="94"/>
        <v>Petrol cars</v>
      </c>
      <c r="E156" s="1" t="str">
        <f t="shared" si="94"/>
        <v>MD - Petrol cars</v>
      </c>
      <c r="F156" s="1" t="s">
        <v>293</v>
      </c>
      <c r="G156" s="1">
        <f>G34 * GH_TFC_Efficiencies!G130</f>
        <v>31.79860515030532</v>
      </c>
      <c r="H156" s="1">
        <f>H34 * GH_TFC_Efficiencies!H130</f>
        <v>30.381835613905579</v>
      </c>
      <c r="I156" s="1">
        <f>I34 * GH_TFC_Efficiencies!I130</f>
        <v>33.530212361460563</v>
      </c>
      <c r="J156" s="1">
        <f>J34 * GH_TFC_Efficiencies!J130</f>
        <v>37.465683295904292</v>
      </c>
      <c r="K156" s="1">
        <f>K34 * GH_TFC_Efficiencies!K130</f>
        <v>39.197290507059527</v>
      </c>
      <c r="L156" s="1">
        <f>L34 * GH_TFC_Efficiencies!L130</f>
        <v>41.086316555592518</v>
      </c>
      <c r="M156" s="1">
        <f>M34 * GH_TFC_Efficiencies!M130</f>
        <v>42.660504929370013</v>
      </c>
      <c r="N156" s="1">
        <f>N34 * GH_TFC_Efficiencies!N130</f>
        <v>43.29018027888101</v>
      </c>
      <c r="O156" s="1">
        <f>O34 * GH_TFC_Efficiencies!O130</f>
        <v>36.36375143426006</v>
      </c>
      <c r="P156" s="1">
        <f>P34 * GH_TFC_Efficiencies!P130</f>
        <v>40.283540895192615</v>
      </c>
      <c r="Q156" s="1">
        <f>Q34 * GH_TFC_Efficiencies!Q130</f>
        <v>44.512306821472443</v>
      </c>
      <c r="R156" s="1">
        <f>R34 * GH_TFC_Efficiencies!R130</f>
        <v>40.760974072438486</v>
      </c>
      <c r="S156" s="1">
        <f>S34 * GH_TFC_Efficiencies!S130</f>
        <v>31.859540506695989</v>
      </c>
      <c r="T156" s="1">
        <f>T34 * GH_TFC_Efficiencies!T130</f>
        <v>28.91593735479335</v>
      </c>
      <c r="U156" s="1">
        <f>U34 * GH_TFC_Efficiencies!U130</f>
        <v>37.990354214293113</v>
      </c>
      <c r="V156" s="1">
        <f>V34 * GH_TFC_Efficiencies!V130</f>
        <v>41.669486394970704</v>
      </c>
      <c r="W156" s="1">
        <f>W34 * GH_TFC_Efficiencies!W130</f>
        <v>42.191815743800717</v>
      </c>
      <c r="X156" s="1">
        <f>X34 * GH_TFC_Efficiencies!X130</f>
        <v>45.764420037970993</v>
      </c>
      <c r="Y156" s="1">
        <f>Y34 * GH_TFC_Efficiencies!Y130</f>
        <v>54.114344842024153</v>
      </c>
      <c r="Z156" s="1">
        <f>Z34 * GH_TFC_Efficiencies!Z130</f>
        <v>55.414281753194636</v>
      </c>
      <c r="AA156" s="1">
        <f>AA34 * GH_TFC_Efficiencies!AA130</f>
        <v>52.560218314901192</v>
      </c>
      <c r="AB156" s="1">
        <f>AB34 * GH_TFC_Efficiencies!AB130</f>
        <v>61.810814149326539</v>
      </c>
      <c r="AC156" s="1">
        <f>AC34 * GH_TFC_Efficiencies!AC130</f>
        <v>62.121919407922931</v>
      </c>
      <c r="AD156" s="1">
        <f>AD34 * GH_TFC_Efficiencies!AD130</f>
        <v>59.729124170559196</v>
      </c>
      <c r="AE156" s="1">
        <f>AE34 * GH_TFC_Efficiencies!AE130</f>
        <v>64.277728704307393</v>
      </c>
      <c r="AF156" s="1">
        <f>AF34 * GH_TFC_Efficiencies!AF130</f>
        <v>69.376303664945141</v>
      </c>
      <c r="AG156" s="1">
        <f>AG34 * GH_TFC_Efficiencies!AG130</f>
        <v>74.45720061372289</v>
      </c>
      <c r="AH156" s="1">
        <f>AH34 * GH_TFC_Efficiencies!AH130</f>
        <v>83.338095805013594</v>
      </c>
      <c r="AI156" s="1">
        <f>AI34 * GH_TFC_Efficiencies!AI130</f>
        <v>92.803878762359787</v>
      </c>
      <c r="AJ156" s="1">
        <f>AJ34 * GH_TFC_Efficiencies!AJ130</f>
        <v>97.21209030241468</v>
      </c>
      <c r="AK156" s="1">
        <f>AK34 * GH_TFC_Efficiencies!AK130</f>
        <v>99.266996404572609</v>
      </c>
      <c r="AL156" s="1">
        <f>AL34 * GH_TFC_Efficiencies!AL130</f>
        <v>104.70876407065178</v>
      </c>
      <c r="AM156" s="1">
        <f>AM34 * GH_TFC_Efficiencies!AM130</f>
        <v>87.369489933962839</v>
      </c>
      <c r="AN156" s="1">
        <f>AN34 * GH_TFC_Efficiencies!AN130</f>
        <v>106.62015987872216</v>
      </c>
      <c r="AO156" s="1">
        <f>AO34 * GH_TFC_Efficiencies!AO130</f>
        <v>101.34053911633842</v>
      </c>
      <c r="AP156" s="1">
        <f>AP34 * GH_TFC_Efficiencies!AP130</f>
        <v>95.452340440447784</v>
      </c>
      <c r="AQ156" s="1">
        <f>AQ34 * GH_TFC_Efficiencies!AQ130</f>
        <v>104.63312807414461</v>
      </c>
      <c r="AR156" s="1">
        <f>AR34 * GH_TFC_Efficiencies!AR130</f>
        <v>106.12707006583322</v>
      </c>
      <c r="AS156" s="1">
        <f>AS34 * GH_TFC_Efficiencies!AS130</f>
        <v>135.54553258220247</v>
      </c>
      <c r="AT156" s="1">
        <f>AT34 * GH_TFC_Efficiencies!AT130</f>
        <v>142.53323139831386</v>
      </c>
      <c r="AU156" s="1">
        <f>AU34 * GH_TFC_Efficiencies!AU130</f>
        <v>157.45975887108688</v>
      </c>
      <c r="AV156" s="1">
        <f>AV34 * GH_TFC_Efficiencies!AV130</f>
        <v>194.42503816367943</v>
      </c>
      <c r="AW156" s="1">
        <f>AW34 * GH_TFC_Efficiencies!AW130</f>
        <v>213.29614309956702</v>
      </c>
    </row>
    <row r="157" spans="1:49" s="1" customFormat="1">
      <c r="A157" s="1" t="str">
        <f t="shared" ref="A157:E157" si="95">A35</f>
        <v>GH</v>
      </c>
      <c r="B157" s="1" t="str">
        <f t="shared" si="95"/>
        <v>Commercial and public services</v>
      </c>
      <c r="C157" s="1" t="str">
        <f t="shared" si="95"/>
        <v>Charcoal</v>
      </c>
      <c r="D157" s="1" t="str">
        <f t="shared" si="95"/>
        <v>Charcoal stoves</v>
      </c>
      <c r="E157" s="1" t="str">
        <f t="shared" si="95"/>
        <v>MTH.100.C - Charcoal stoves</v>
      </c>
      <c r="F157" s="1" t="s">
        <v>293</v>
      </c>
      <c r="G157" s="1">
        <f>G35 * GH_TFC_Efficiencies!G135</f>
        <v>0</v>
      </c>
      <c r="H157" s="1">
        <f>H35 * GH_TFC_Efficiencies!H135</f>
        <v>0</v>
      </c>
      <c r="I157" s="1">
        <f>I35 * GH_TFC_Efficiencies!I135</f>
        <v>0</v>
      </c>
      <c r="J157" s="1">
        <f>J35 * GH_TFC_Efficiencies!J135</f>
        <v>0</v>
      </c>
      <c r="K157" s="1">
        <f>K35 * GH_TFC_Efficiencies!K135</f>
        <v>0</v>
      </c>
      <c r="L157" s="1">
        <f>L35 * GH_TFC_Efficiencies!L135</f>
        <v>0</v>
      </c>
      <c r="M157" s="1">
        <f>M35 * GH_TFC_Efficiencies!M135</f>
        <v>0</v>
      </c>
      <c r="N157" s="1">
        <f>N35 * GH_TFC_Efficiencies!N135</f>
        <v>0</v>
      </c>
      <c r="O157" s="1">
        <f>O35 * GH_TFC_Efficiencies!O135</f>
        <v>0</v>
      </c>
      <c r="P157" s="1">
        <f>P35 * GH_TFC_Efficiencies!P135</f>
        <v>0</v>
      </c>
      <c r="Q157" s="1">
        <f>Q35 * GH_TFC_Efficiencies!Q135</f>
        <v>0</v>
      </c>
      <c r="R157" s="1">
        <f>R35 * GH_TFC_Efficiencies!R135</f>
        <v>0</v>
      </c>
      <c r="S157" s="1">
        <f>S35 * GH_TFC_Efficiencies!S135</f>
        <v>0</v>
      </c>
      <c r="T157" s="1">
        <f>T35 * GH_TFC_Efficiencies!T135</f>
        <v>0</v>
      </c>
      <c r="U157" s="1">
        <f>U35 * GH_TFC_Efficiencies!U135</f>
        <v>0</v>
      </c>
      <c r="V157" s="1">
        <f>V35 * GH_TFC_Efficiencies!V135</f>
        <v>0</v>
      </c>
      <c r="W157" s="1">
        <f>W35 * GH_TFC_Efficiencies!W135</f>
        <v>0</v>
      </c>
      <c r="X157" s="1">
        <f>X35 * GH_TFC_Efficiencies!X135</f>
        <v>0</v>
      </c>
      <c r="Y157" s="1">
        <f>Y35 * GH_TFC_Efficiencies!Y135</f>
        <v>0</v>
      </c>
      <c r="Z157" s="1">
        <f>Z35 * GH_TFC_Efficiencies!Z135</f>
        <v>0</v>
      </c>
      <c r="AA157" s="1">
        <f>AA35 * GH_TFC_Efficiencies!AA135</f>
        <v>0</v>
      </c>
      <c r="AB157" s="1">
        <f>AB35 * GH_TFC_Efficiencies!AB135</f>
        <v>0</v>
      </c>
      <c r="AC157" s="1">
        <f>AC35 * GH_TFC_Efficiencies!AC135</f>
        <v>0</v>
      </c>
      <c r="AD157" s="1">
        <f>AD35 * GH_TFC_Efficiencies!AD135</f>
        <v>0</v>
      </c>
      <c r="AE157" s="1">
        <f>AE35 * GH_TFC_Efficiencies!AE135</f>
        <v>0</v>
      </c>
      <c r="AF157" s="1">
        <f>AF35 * GH_TFC_Efficiencies!AF135</f>
        <v>0</v>
      </c>
      <c r="AG157" s="1">
        <f>AG35 * GH_TFC_Efficiencies!AG135</f>
        <v>0</v>
      </c>
      <c r="AH157" s="1">
        <f>AH35 * GH_TFC_Efficiencies!AH135</f>
        <v>0</v>
      </c>
      <c r="AI157" s="1">
        <f>AI35 * GH_TFC_Efficiencies!AI135</f>
        <v>0</v>
      </c>
      <c r="AJ157" s="1">
        <f>AJ35 * GH_TFC_Efficiencies!AJ135</f>
        <v>0</v>
      </c>
      <c r="AK157" s="1">
        <f>AK35 * GH_TFC_Efficiencies!AK135</f>
        <v>0</v>
      </c>
      <c r="AL157" s="1">
        <f>AL35 * GH_TFC_Efficiencies!AL135</f>
        <v>0</v>
      </c>
      <c r="AM157" s="1">
        <f>AM35 * GH_TFC_Efficiencies!AM135</f>
        <v>0</v>
      </c>
      <c r="AN157" s="1">
        <f>AN35 * GH_TFC_Efficiencies!AN135</f>
        <v>0</v>
      </c>
      <c r="AO157" s="1">
        <f>AO35 * GH_TFC_Efficiencies!AO135</f>
        <v>0</v>
      </c>
      <c r="AP157" s="1">
        <f>AP35 * GH_TFC_Efficiencies!AP135</f>
        <v>0</v>
      </c>
      <c r="AQ157" s="1">
        <f>AQ35 * GH_TFC_Efficiencies!AQ135</f>
        <v>0</v>
      </c>
      <c r="AR157" s="1">
        <f>AR35 * GH_TFC_Efficiencies!AR135</f>
        <v>0</v>
      </c>
      <c r="AS157" s="1">
        <f>AS35 * GH_TFC_Efficiencies!AS135</f>
        <v>0</v>
      </c>
      <c r="AT157" s="1">
        <f>AT35 * GH_TFC_Efficiencies!AT135</f>
        <v>0</v>
      </c>
      <c r="AU157" s="1">
        <f>AU35 * GH_TFC_Efficiencies!AU135</f>
        <v>0</v>
      </c>
      <c r="AV157" s="1">
        <f>AV35 * GH_TFC_Efficiencies!AV135</f>
        <v>1.26</v>
      </c>
      <c r="AW157" s="1">
        <f>AW35 * GH_TFC_Efficiencies!AW135</f>
        <v>10.799999999999999</v>
      </c>
    </row>
    <row r="158" spans="1:49" s="1" customFormat="1">
      <c r="A158" s="1" t="str">
        <f t="shared" ref="A158:E158" si="96">A36</f>
        <v>GH</v>
      </c>
      <c r="B158" s="1" t="str">
        <f t="shared" si="96"/>
        <v>Commercial and public services</v>
      </c>
      <c r="C158" s="1" t="str">
        <f t="shared" si="96"/>
        <v>Electricity</v>
      </c>
      <c r="D158" s="1" t="str">
        <f t="shared" si="96"/>
        <v>Electric motors</v>
      </c>
      <c r="E158" s="1" t="str">
        <f t="shared" si="96"/>
        <v>MD - Electric motors</v>
      </c>
      <c r="F158" s="1" t="s">
        <v>293</v>
      </c>
      <c r="G158" s="1">
        <f>G36 * GH_TFC_Efficiencies!G140</f>
        <v>1.8989990999999997</v>
      </c>
      <c r="H158" s="1">
        <f>H36 * GH_TFC_Efficiencies!H140</f>
        <v>2.1199979999999998</v>
      </c>
      <c r="I158" s="1">
        <f>I36 * GH_TFC_Efficiencies!I140</f>
        <v>2.5559963999999997</v>
      </c>
      <c r="J158" s="1">
        <f>J36 * GH_TFC_Efficiencies!J140</f>
        <v>0</v>
      </c>
      <c r="K158" s="1">
        <f>K36 * GH_TFC_Efficiencies!K140</f>
        <v>0</v>
      </c>
      <c r="L158" s="1">
        <f>L36 * GH_TFC_Efficiencies!L140</f>
        <v>0</v>
      </c>
      <c r="M158" s="1">
        <f>M36 * GH_TFC_Efficiencies!M140</f>
        <v>0</v>
      </c>
      <c r="N158" s="1">
        <f>N36 * GH_TFC_Efficiencies!N140</f>
        <v>0</v>
      </c>
      <c r="O158" s="1">
        <f>O36 * GH_TFC_Efficiencies!O140</f>
        <v>0</v>
      </c>
      <c r="P158" s="1">
        <f>P36 * GH_TFC_Efficiencies!P140</f>
        <v>0</v>
      </c>
      <c r="Q158" s="1">
        <f>Q36 * GH_TFC_Efficiencies!Q140</f>
        <v>0</v>
      </c>
      <c r="R158" s="1">
        <f>R36 * GH_TFC_Efficiencies!R140</f>
        <v>0</v>
      </c>
      <c r="S158" s="1">
        <f>S36 * GH_TFC_Efficiencies!S140</f>
        <v>0</v>
      </c>
      <c r="T158" s="1">
        <f>T36 * GH_TFC_Efficiencies!T140</f>
        <v>0</v>
      </c>
      <c r="U158" s="1">
        <f>U36 * GH_TFC_Efficiencies!U140</f>
        <v>0</v>
      </c>
      <c r="V158" s="1">
        <f>V36 * GH_TFC_Efficiencies!V140</f>
        <v>0</v>
      </c>
      <c r="W158" s="1">
        <f>W36 * GH_TFC_Efficiencies!W140</f>
        <v>0</v>
      </c>
      <c r="X158" s="1">
        <f>X36 * GH_TFC_Efficiencies!X140</f>
        <v>0</v>
      </c>
      <c r="Y158" s="1">
        <f>Y36 * GH_TFC_Efficiencies!Y140</f>
        <v>0</v>
      </c>
      <c r="Z158" s="1">
        <f>Z36 * GH_TFC_Efficiencies!Z140</f>
        <v>0</v>
      </c>
      <c r="AA158" s="1">
        <f>AA36 * GH_TFC_Efficiencies!AA140</f>
        <v>0</v>
      </c>
      <c r="AB158" s="1">
        <f>AB36 * GH_TFC_Efficiencies!AB140</f>
        <v>0</v>
      </c>
      <c r="AC158" s="1">
        <f>AC36 * GH_TFC_Efficiencies!AC140</f>
        <v>0</v>
      </c>
      <c r="AD158" s="1">
        <f>AD36 * GH_TFC_Efficiencies!AD140</f>
        <v>0</v>
      </c>
      <c r="AE158" s="1">
        <f>AE36 * GH_TFC_Efficiencies!AE140</f>
        <v>6.8149275000000085</v>
      </c>
      <c r="AF158" s="1">
        <f>AF36 * GH_TFC_Efficiencies!AF140</f>
        <v>8.0239116000000088</v>
      </c>
      <c r="AG158" s="1">
        <f>AG36 * GH_TFC_Efficiencies!AG140</f>
        <v>9.2428947000000115</v>
      </c>
      <c r="AH158" s="1">
        <f>AH36 * GH_TFC_Efficiencies!AH140</f>
        <v>8.0919048000000107</v>
      </c>
      <c r="AI158" s="1">
        <f>AI36 * GH_TFC_Efficiencies!AI140</f>
        <v>7.4089101000000079</v>
      </c>
      <c r="AJ158" s="1">
        <f>AJ36 * GH_TFC_Efficiencies!AJ140</f>
        <v>11.999850000000015</v>
      </c>
      <c r="AK158" s="1">
        <f>AK36 * GH_TFC_Efficiencies!AK140</f>
        <v>12.772835700000014</v>
      </c>
      <c r="AL158" s="1">
        <f>AL36 * GH_TFC_Efficiencies!AL140</f>
        <v>13.309824000000017</v>
      </c>
      <c r="AM158" s="1">
        <f>AM36 * GH_TFC_Efficiencies!AM140</f>
        <v>14.093808600000015</v>
      </c>
      <c r="AN158" s="1">
        <f>AN36 * GH_TFC_Efficiencies!AN140</f>
        <v>15.127789200000016</v>
      </c>
      <c r="AO158" s="1">
        <f>AO36 * GH_TFC_Efficiencies!AO140</f>
        <v>15.924772500000019</v>
      </c>
      <c r="AP158" s="1">
        <f>AP36 * GH_TFC_Efficiencies!AP140</f>
        <v>19.679712000000023</v>
      </c>
      <c r="AQ158" s="1">
        <f>AQ36 * GH_TFC_Efficiencies!AQ140</f>
        <v>20.006700300000023</v>
      </c>
      <c r="AR158" s="1">
        <f>AR36 * GH_TFC_Efficiencies!AR140</f>
        <v>23.311642800000026</v>
      </c>
      <c r="AS158" s="1">
        <f>AS36 * GH_TFC_Efficiencies!AS140</f>
        <v>22.907641200000025</v>
      </c>
      <c r="AT158" s="1">
        <f>AT36 * GH_TFC_Efficiencies!AT140</f>
        <v>26.49957600000003</v>
      </c>
      <c r="AU158" s="1">
        <f>AU36 * GH_TFC_Efficiencies!AU140</f>
        <v>28.362536700000032</v>
      </c>
      <c r="AV158" s="1">
        <f>AV36 * GH_TFC_Efficiencies!AV140</f>
        <v>31.751470800000035</v>
      </c>
      <c r="AW158" s="1">
        <f>AW36 * GH_TFC_Efficiencies!AW140</f>
        <v>41.491294800000048</v>
      </c>
    </row>
    <row r="159" spans="1:49" s="1" customFormat="1">
      <c r="A159" s="1" t="str">
        <f t="shared" ref="A159:E159" si="97">A37</f>
        <v>GH</v>
      </c>
      <c r="B159" s="1" t="str">
        <f t="shared" si="97"/>
        <v>Commercial and public services</v>
      </c>
      <c r="C159" s="1" t="str">
        <f t="shared" si="97"/>
        <v>Electricity</v>
      </c>
      <c r="D159" s="1" t="str">
        <f t="shared" si="97"/>
        <v>Electric heaters - MTH.100.C</v>
      </c>
      <c r="E159" s="1" t="str">
        <f t="shared" si="97"/>
        <v>MTH.100.C - Electric heaters</v>
      </c>
      <c r="F159" s="1" t="s">
        <v>293</v>
      </c>
      <c r="G159" s="1">
        <f>G37 * GH_TFC_Efficiencies!G143</f>
        <v>2.1654</v>
      </c>
      <c r="H159" s="1">
        <f>H37 * GH_TFC_Efficiencies!H143</f>
        <v>2.4119999999999999</v>
      </c>
      <c r="I159" s="1">
        <f>I37 * GH_TFC_Efficiencies!I143</f>
        <v>2.9015999999999997</v>
      </c>
      <c r="J159" s="1">
        <f>J37 * GH_TFC_Efficiencies!J143</f>
        <v>0</v>
      </c>
      <c r="K159" s="1">
        <f>K37 * GH_TFC_Efficiencies!K143</f>
        <v>0</v>
      </c>
      <c r="L159" s="1">
        <f>L37 * GH_TFC_Efficiencies!L143</f>
        <v>0</v>
      </c>
      <c r="M159" s="1">
        <f>M37 * GH_TFC_Efficiencies!M143</f>
        <v>0</v>
      </c>
      <c r="N159" s="1">
        <f>N37 * GH_TFC_Efficiencies!N143</f>
        <v>0</v>
      </c>
      <c r="O159" s="1">
        <f>O37 * GH_TFC_Efficiencies!O143</f>
        <v>0</v>
      </c>
      <c r="P159" s="1">
        <f>P37 * GH_TFC_Efficiencies!P143</f>
        <v>0</v>
      </c>
      <c r="Q159" s="1">
        <f>Q37 * GH_TFC_Efficiencies!Q143</f>
        <v>0</v>
      </c>
      <c r="R159" s="1">
        <f>R37 * GH_TFC_Efficiencies!R143</f>
        <v>0</v>
      </c>
      <c r="S159" s="1">
        <f>S37 * GH_TFC_Efficiencies!S143</f>
        <v>0</v>
      </c>
      <c r="T159" s="1">
        <f>T37 * GH_TFC_Efficiencies!T143</f>
        <v>0</v>
      </c>
      <c r="U159" s="1">
        <f>U37 * GH_TFC_Efficiencies!U143</f>
        <v>0</v>
      </c>
      <c r="V159" s="1">
        <f>V37 * GH_TFC_Efficiencies!V143</f>
        <v>0</v>
      </c>
      <c r="W159" s="1">
        <f>W37 * GH_TFC_Efficiencies!W143</f>
        <v>0</v>
      </c>
      <c r="X159" s="1">
        <f>X37 * GH_TFC_Efficiencies!X143</f>
        <v>0</v>
      </c>
      <c r="Y159" s="1">
        <f>Y37 * GH_TFC_Efficiencies!Y143</f>
        <v>0</v>
      </c>
      <c r="Z159" s="1">
        <f>Z37 * GH_TFC_Efficiencies!Z143</f>
        <v>0</v>
      </c>
      <c r="AA159" s="1">
        <f>AA37 * GH_TFC_Efficiencies!AA143</f>
        <v>0</v>
      </c>
      <c r="AB159" s="1">
        <f>AB37 * GH_TFC_Efficiencies!AB143</f>
        <v>0</v>
      </c>
      <c r="AC159" s="1">
        <f>AC37 * GH_TFC_Efficiencies!AC143</f>
        <v>0</v>
      </c>
      <c r="AD159" s="1">
        <f>AD37 * GH_TFC_Efficiencies!AD143</f>
        <v>0</v>
      </c>
      <c r="AE159" s="1">
        <f>AE37 * GH_TFC_Efficiencies!AE143</f>
        <v>7.3949999999999996</v>
      </c>
      <c r="AF159" s="1">
        <f>AF37 * GH_TFC_Efficiencies!AF143</f>
        <v>8.6903999999999986</v>
      </c>
      <c r="AG159" s="1">
        <f>AG37 * GH_TFC_Efficiencies!AG143</f>
        <v>9.9917999999999996</v>
      </c>
      <c r="AH159" s="1">
        <f>AH37 * GH_TFC_Efficiencies!AH143</f>
        <v>8.7311999999999994</v>
      </c>
      <c r="AI159" s="1">
        <f>AI37 * GH_TFC_Efficiencies!AI143</f>
        <v>7.9793999999999992</v>
      </c>
      <c r="AJ159" s="1">
        <f>AJ37 * GH_TFC_Efficiencies!AJ143</f>
        <v>12.9</v>
      </c>
      <c r="AK159" s="1">
        <f>AK37 * GH_TFC_Efficiencies!AK143</f>
        <v>13.705799999999998</v>
      </c>
      <c r="AL159" s="1">
        <f>AL37 * GH_TFC_Efficiencies!AL143</f>
        <v>14.256</v>
      </c>
      <c r="AM159" s="1">
        <f>AM37 * GH_TFC_Efficiencies!AM143</f>
        <v>15.068399999999999</v>
      </c>
      <c r="AN159" s="1">
        <f>AN37 * GH_TFC_Efficiencies!AN143</f>
        <v>16.144799999999996</v>
      </c>
      <c r="AO159" s="1">
        <f>AO37 * GH_TFC_Efficiencies!AO143</f>
        <v>16.965</v>
      </c>
      <c r="AP159" s="1">
        <f>AP37 * GH_TFC_Efficiencies!AP143</f>
        <v>20.928000000000001</v>
      </c>
      <c r="AQ159" s="1">
        <f>AQ37 * GH_TFC_Efficiencies!AQ143</f>
        <v>21.238199999999999</v>
      </c>
      <c r="AR159" s="1">
        <f>AR37 * GH_TFC_Efficiencies!AR143</f>
        <v>24.703199999999999</v>
      </c>
      <c r="AS159" s="1">
        <f>AS37 * GH_TFC_Efficiencies!AS143</f>
        <v>24.232799999999997</v>
      </c>
      <c r="AT159" s="1">
        <f>AT37 * GH_TFC_Efficiencies!AT143</f>
        <v>27.983999999999998</v>
      </c>
      <c r="AU159" s="1">
        <f>AU37 * GH_TFC_Efficiencies!AU143</f>
        <v>29.899799999999999</v>
      </c>
      <c r="AV159" s="1">
        <f>AV37 * GH_TFC_Efficiencies!AV143</f>
        <v>33.415199999999999</v>
      </c>
      <c r="AW159" s="1">
        <f>AW37 * GH_TFC_Efficiencies!AW143</f>
        <v>43.591199999999994</v>
      </c>
    </row>
    <row r="160" spans="1:49" s="1" customFormat="1">
      <c r="A160" s="1" t="str">
        <f t="shared" ref="A160:E160" si="98">A38</f>
        <v>GH</v>
      </c>
      <c r="B160" s="1" t="str">
        <f t="shared" si="98"/>
        <v>Commercial and public services</v>
      </c>
      <c r="C160" s="1" t="str">
        <f t="shared" si="98"/>
        <v>Electricity</v>
      </c>
      <c r="D160" s="1" t="str">
        <f t="shared" si="98"/>
        <v>Electric lights</v>
      </c>
      <c r="E160" s="1" t="str">
        <f t="shared" si="98"/>
        <v>Light - Electric lights</v>
      </c>
      <c r="F160" s="1" t="s">
        <v>293</v>
      </c>
      <c r="G160" s="1">
        <f>G38 * GH_TFC_Efficiencies!G146</f>
        <v>0.72000000000000008</v>
      </c>
      <c r="H160" s="1">
        <f>H38 * GH_TFC_Efficiencies!H146</f>
        <v>0.8</v>
      </c>
      <c r="I160" s="1">
        <f>I38 * GH_TFC_Efficiencies!I146</f>
        <v>0.96000000000000019</v>
      </c>
      <c r="J160" s="1">
        <f>J38 * GH_TFC_Efficiencies!J146</f>
        <v>0</v>
      </c>
      <c r="K160" s="1">
        <f>K38 * GH_TFC_Efficiencies!K146</f>
        <v>0</v>
      </c>
      <c r="L160" s="1">
        <f>L38 * GH_TFC_Efficiencies!L146</f>
        <v>0</v>
      </c>
      <c r="M160" s="1">
        <f>M38 * GH_TFC_Efficiencies!M146</f>
        <v>0</v>
      </c>
      <c r="N160" s="1">
        <f>N38 * GH_TFC_Efficiencies!N146</f>
        <v>0</v>
      </c>
      <c r="O160" s="1">
        <f>O38 * GH_TFC_Efficiencies!O146</f>
        <v>0</v>
      </c>
      <c r="P160" s="1">
        <f>P38 * GH_TFC_Efficiencies!P146</f>
        <v>0</v>
      </c>
      <c r="Q160" s="1">
        <f>Q38 * GH_TFC_Efficiencies!Q146</f>
        <v>0</v>
      </c>
      <c r="R160" s="1">
        <f>R38 * GH_TFC_Efficiencies!R146</f>
        <v>0</v>
      </c>
      <c r="S160" s="1">
        <f>S38 * GH_TFC_Efficiencies!S146</f>
        <v>0</v>
      </c>
      <c r="T160" s="1">
        <f>T38 * GH_TFC_Efficiencies!T146</f>
        <v>0</v>
      </c>
      <c r="U160" s="1">
        <f>U38 * GH_TFC_Efficiencies!U146</f>
        <v>0</v>
      </c>
      <c r="V160" s="1">
        <f>V38 * GH_TFC_Efficiencies!V146</f>
        <v>0</v>
      </c>
      <c r="W160" s="1">
        <f>W38 * GH_TFC_Efficiencies!W146</f>
        <v>0</v>
      </c>
      <c r="X160" s="1">
        <f>X38 * GH_TFC_Efficiencies!X146</f>
        <v>0</v>
      </c>
      <c r="Y160" s="1">
        <f>Y38 * GH_TFC_Efficiencies!Y146</f>
        <v>0</v>
      </c>
      <c r="Z160" s="1">
        <f>Z38 * GH_TFC_Efficiencies!Z146</f>
        <v>0</v>
      </c>
      <c r="AA160" s="1">
        <f>AA38 * GH_TFC_Efficiencies!AA146</f>
        <v>0</v>
      </c>
      <c r="AB160" s="1">
        <f>AB38 * GH_TFC_Efficiencies!AB146</f>
        <v>0</v>
      </c>
      <c r="AC160" s="1">
        <f>AC38 * GH_TFC_Efficiencies!AC146</f>
        <v>0</v>
      </c>
      <c r="AD160" s="1">
        <f>AD38 * GH_TFC_Efficiencies!AD146</f>
        <v>0</v>
      </c>
      <c r="AE160" s="1">
        <f>AE38 * GH_TFC_Efficiencies!AE146</f>
        <v>2.3200000000000003</v>
      </c>
      <c r="AF160" s="1">
        <f>AF38 * GH_TFC_Efficiencies!AF146</f>
        <v>2.7200000000000006</v>
      </c>
      <c r="AG160" s="1">
        <f>AG38 * GH_TFC_Efficiencies!AG146</f>
        <v>3.1200000000000006</v>
      </c>
      <c r="AH160" s="1">
        <f>AH38 * GH_TFC_Efficiencies!AH146</f>
        <v>2.7200000000000006</v>
      </c>
      <c r="AI160" s="1">
        <f>AI38 * GH_TFC_Efficiencies!AI146</f>
        <v>2.4800000000000004</v>
      </c>
      <c r="AJ160" s="1">
        <f>AJ38 * GH_TFC_Efficiencies!AJ146</f>
        <v>4</v>
      </c>
      <c r="AK160" s="1">
        <f>AK38 * GH_TFC_Efficiencies!AK146</f>
        <v>4.2400000000000011</v>
      </c>
      <c r="AL160" s="1">
        <f>AL38 * GH_TFC_Efficiencies!AL146</f>
        <v>4.4000000000000004</v>
      </c>
      <c r="AM160" s="1">
        <f>AM38 * GH_TFC_Efficiencies!AM146</f>
        <v>4.6400000000000006</v>
      </c>
      <c r="AN160" s="1">
        <f>AN38 * GH_TFC_Efficiencies!AN146</f>
        <v>4.9600000000000009</v>
      </c>
      <c r="AO160" s="1">
        <f>AO38 * GH_TFC_Efficiencies!AO146</f>
        <v>5.2</v>
      </c>
      <c r="AP160" s="1">
        <f>AP38 * GH_TFC_Efficiencies!AP146</f>
        <v>6.4</v>
      </c>
      <c r="AQ160" s="1">
        <f>AQ38 * GH_TFC_Efficiencies!AQ146</f>
        <v>6.48</v>
      </c>
      <c r="AR160" s="1">
        <f>AR38 * GH_TFC_Efficiencies!AR146</f>
        <v>7.5200000000000005</v>
      </c>
      <c r="AS160" s="1">
        <f>AS38 * GH_TFC_Efficiencies!AS146</f>
        <v>7.3600000000000012</v>
      </c>
      <c r="AT160" s="1">
        <f>AT38 * GH_TFC_Efficiencies!AT146</f>
        <v>8.4800000000000022</v>
      </c>
      <c r="AU160" s="1">
        <f>AU38 * GH_TFC_Efficiencies!AU146</f>
        <v>9.0400000000000009</v>
      </c>
      <c r="AV160" s="1">
        <f>AV38 * GH_TFC_Efficiencies!AV146</f>
        <v>10.080000000000002</v>
      </c>
      <c r="AW160" s="1">
        <f>AW38 * GH_TFC_Efficiencies!AW146</f>
        <v>13.120000000000003</v>
      </c>
    </row>
    <row r="161" spans="1:49" s="1" customFormat="1">
      <c r="A161" s="1" t="str">
        <f t="shared" ref="A161:E161" si="99">A39</f>
        <v>GH</v>
      </c>
      <c r="B161" s="1" t="str">
        <f t="shared" si="99"/>
        <v>Commercial and public services</v>
      </c>
      <c r="C161" s="1" t="str">
        <f t="shared" si="99"/>
        <v>Gas/diesel oil excl. biofuels</v>
      </c>
      <c r="D161" s="1" t="str">
        <f t="shared" si="99"/>
        <v>Diesel cars</v>
      </c>
      <c r="E161" s="1" t="str">
        <f t="shared" si="99"/>
        <v>MD - Diesel cars</v>
      </c>
      <c r="F161" s="1" t="s">
        <v>293</v>
      </c>
      <c r="G161" s="1">
        <f>G39 * GH_TFC_Efficiencies!G151</f>
        <v>0.97689205874676421</v>
      </c>
      <c r="H161" s="1">
        <f>H39 * GH_TFC_Efficiencies!H151</f>
        <v>1.085435620829738</v>
      </c>
      <c r="I161" s="1">
        <f>I39 * GH_TFC_Efficiencies!I151</f>
        <v>1.085435620829738</v>
      </c>
      <c r="J161" s="1">
        <f>J39 * GH_TFC_Efficiencies!J151</f>
        <v>1.085435620829738</v>
      </c>
      <c r="K161" s="1">
        <f>K39 * GH_TFC_Efficiencies!K151</f>
        <v>1.085435620829738</v>
      </c>
      <c r="L161" s="1">
        <f>L39 * GH_TFC_Efficiencies!L151</f>
        <v>1.1939791829127118</v>
      </c>
      <c r="M161" s="1">
        <f>M39 * GH_TFC_Efficiencies!M151</f>
        <v>1.3025227449956858</v>
      </c>
      <c r="N161" s="1">
        <f>N39 * GH_TFC_Efficiencies!N151</f>
        <v>1.1939791829127118</v>
      </c>
      <c r="O161" s="1">
        <f>O39 * GH_TFC_Efficiencies!O151</f>
        <v>0.97689205874676421</v>
      </c>
      <c r="P161" s="1">
        <f>P39 * GH_TFC_Efficiencies!P151</f>
        <v>1.2027418874488336</v>
      </c>
      <c r="Q161" s="1">
        <f>Q39 * GH_TFC_Efficiencies!Q151</f>
        <v>1.4295376802165793</v>
      </c>
      <c r="R161" s="1">
        <f>R39 * GH_TFC_Efficiencies!R151</f>
        <v>1.3451950720929007</v>
      </c>
      <c r="S161" s="1">
        <f>S39 * GH_TFC_Efficiencies!S151</f>
        <v>0.86619652851636186</v>
      </c>
      <c r="T161" s="1">
        <f>T39 * GH_TFC_Efficiencies!T151</f>
        <v>0.9778991416099827</v>
      </c>
      <c r="U161" s="1">
        <f>U39 * GH_TFC_Efficiencies!U151</f>
        <v>1.2072588484893876</v>
      </c>
      <c r="V161" s="1">
        <f>V39 * GH_TFC_Efficiencies!V151</f>
        <v>1.3253188300765566</v>
      </c>
      <c r="W161" s="1">
        <f>W39 * GH_TFC_Efficiencies!W151</f>
        <v>1.2921336818497362</v>
      </c>
      <c r="X161" s="1">
        <f>X39 * GH_TFC_Efficiencies!X151</f>
        <v>1.2992296431695551</v>
      </c>
      <c r="Y161" s="1">
        <f>Y39 * GH_TFC_Efficiencies!Y151</f>
        <v>1.2691479731525956</v>
      </c>
      <c r="Z161" s="1">
        <f>Z39 * GH_TFC_Efficiencies!Z151</f>
        <v>1.3397694466218315</v>
      </c>
      <c r="AA161" s="1">
        <f>AA39 * GH_TFC_Efficiencies!AA151</f>
        <v>1.2768277824356726</v>
      </c>
      <c r="AB161" s="1">
        <f>AB39 * GH_TFC_Efficiencies!AB151</f>
        <v>1.4562732704967423</v>
      </c>
      <c r="AC161" s="1">
        <f>AC39 * GH_TFC_Efficiencies!AC151</f>
        <v>1.3860586069514258</v>
      </c>
      <c r="AD161" s="1">
        <f>AD39 * GH_TFC_Efficiencies!AD151</f>
        <v>1.6443544465998321</v>
      </c>
      <c r="AE161" s="1">
        <f>AE39 * GH_TFC_Efficiencies!AE151</f>
        <v>1.7844222663837734</v>
      </c>
      <c r="AF161" s="1">
        <f>AF39 * GH_TFC_Efficiencies!AF151</f>
        <v>1.8557075227500084</v>
      </c>
      <c r="AG161" s="1">
        <f>AG39 * GH_TFC_Efficiencies!AG151</f>
        <v>2.0875379485308505</v>
      </c>
      <c r="AH161" s="1">
        <f>AH39 * GH_TFC_Efficiencies!AH151</f>
        <v>2.732195646270557</v>
      </c>
      <c r="AI161" s="1">
        <f>AI39 * GH_TFC_Efficiencies!AI151</f>
        <v>3.3811870913316984</v>
      </c>
      <c r="AJ161" s="1">
        <f>AJ39 * GH_TFC_Efficiencies!AJ151</f>
        <v>0</v>
      </c>
      <c r="AK161" s="1">
        <f>AK39 * GH_TFC_Efficiencies!AK151</f>
        <v>0</v>
      </c>
      <c r="AL161" s="1">
        <f>AL39 * GH_TFC_Efficiencies!AL151</f>
        <v>0</v>
      </c>
      <c r="AM161" s="1">
        <f>AM39 * GH_TFC_Efficiencies!AM151</f>
        <v>0</v>
      </c>
      <c r="AN161" s="1">
        <f>AN39 * GH_TFC_Efficiencies!AN151</f>
        <v>0</v>
      </c>
      <c r="AO161" s="1">
        <f>AO39 * GH_TFC_Efficiencies!AO151</f>
        <v>0</v>
      </c>
      <c r="AP161" s="1">
        <f>AP39 * GH_TFC_Efficiencies!AP151</f>
        <v>0</v>
      </c>
      <c r="AQ161" s="1">
        <f>AQ39 * GH_TFC_Efficiencies!AQ151</f>
        <v>0</v>
      </c>
      <c r="AR161" s="1">
        <f>AR39 * GH_TFC_Efficiencies!AR151</f>
        <v>0</v>
      </c>
      <c r="AS161" s="1">
        <f>AS39 * GH_TFC_Efficiencies!AS151</f>
        <v>0</v>
      </c>
      <c r="AT161" s="1">
        <f>AT39 * GH_TFC_Efficiencies!AT151</f>
        <v>0</v>
      </c>
      <c r="AU161" s="1">
        <f>AU39 * GH_TFC_Efficiencies!AU151</f>
        <v>0</v>
      </c>
      <c r="AV161" s="1">
        <f>AV39 * GH_TFC_Efficiencies!AV151</f>
        <v>0</v>
      </c>
      <c r="AW161" s="1">
        <f>AW39 * GH_TFC_Efficiencies!AW151</f>
        <v>0</v>
      </c>
    </row>
    <row r="162" spans="1:49" s="1" customFormat="1">
      <c r="A162" s="1" t="str">
        <f t="shared" ref="A162:E162" si="100">A40</f>
        <v>GH</v>
      </c>
      <c r="B162" s="1" t="str">
        <f t="shared" si="100"/>
        <v>Commercial and public services</v>
      </c>
      <c r="C162" s="1" t="str">
        <f t="shared" si="100"/>
        <v>Liquefied petroleum gases (LPG)</v>
      </c>
      <c r="D162" s="1" t="str">
        <f t="shared" si="100"/>
        <v>LPG stoves</v>
      </c>
      <c r="E162" s="1" t="str">
        <f t="shared" si="100"/>
        <v>MTH.100.C - LPG stoves</v>
      </c>
      <c r="F162" s="1" t="s">
        <v>293</v>
      </c>
      <c r="G162" s="1">
        <f>G40 * GH_TFC_Efficiencies!G156</f>
        <v>0</v>
      </c>
      <c r="H162" s="1">
        <f>H40 * GH_TFC_Efficiencies!H156</f>
        <v>0</v>
      </c>
      <c r="I162" s="1">
        <f>I40 * GH_TFC_Efficiencies!I156</f>
        <v>0</v>
      </c>
      <c r="J162" s="1">
        <f>J40 * GH_TFC_Efficiencies!J156</f>
        <v>0</v>
      </c>
      <c r="K162" s="1">
        <f>K40 * GH_TFC_Efficiencies!K156</f>
        <v>0</v>
      </c>
      <c r="L162" s="1">
        <f>L40 * GH_TFC_Efficiencies!L156</f>
        <v>0</v>
      </c>
      <c r="M162" s="1">
        <f>M40 * GH_TFC_Efficiencies!M156</f>
        <v>0</v>
      </c>
      <c r="N162" s="1">
        <f>N40 * GH_TFC_Efficiencies!N156</f>
        <v>0</v>
      </c>
      <c r="O162" s="1">
        <f>O40 * GH_TFC_Efficiencies!O156</f>
        <v>0</v>
      </c>
      <c r="P162" s="1">
        <f>P40 * GH_TFC_Efficiencies!P156</f>
        <v>0</v>
      </c>
      <c r="Q162" s="1">
        <f>Q40 * GH_TFC_Efficiencies!Q156</f>
        <v>0</v>
      </c>
      <c r="R162" s="1">
        <f>R40 * GH_TFC_Efficiencies!R156</f>
        <v>0</v>
      </c>
      <c r="S162" s="1">
        <f>S40 * GH_TFC_Efficiencies!S156</f>
        <v>0</v>
      </c>
      <c r="T162" s="1">
        <f>T40 * GH_TFC_Efficiencies!T156</f>
        <v>0</v>
      </c>
      <c r="U162" s="1">
        <f>U40 * GH_TFC_Efficiencies!U156</f>
        <v>0</v>
      </c>
      <c r="V162" s="1">
        <f>V40 * GH_TFC_Efficiencies!V156</f>
        <v>0</v>
      </c>
      <c r="W162" s="1">
        <f>W40 * GH_TFC_Efficiencies!W156</f>
        <v>0</v>
      </c>
      <c r="X162" s="1">
        <f>X40 * GH_TFC_Efficiencies!X156</f>
        <v>0</v>
      </c>
      <c r="Y162" s="1">
        <f>Y40 * GH_TFC_Efficiencies!Y156</f>
        <v>0</v>
      </c>
      <c r="Z162" s="1">
        <f>Z40 * GH_TFC_Efficiencies!Z156</f>
        <v>0</v>
      </c>
      <c r="AA162" s="1">
        <f>AA40 * GH_TFC_Efficiencies!AA156</f>
        <v>0</v>
      </c>
      <c r="AB162" s="1">
        <f>AB40 * GH_TFC_Efficiencies!AB156</f>
        <v>0</v>
      </c>
      <c r="AC162" s="1">
        <f>AC40 * GH_TFC_Efficiencies!AC156</f>
        <v>0</v>
      </c>
      <c r="AD162" s="1">
        <f>AD40 * GH_TFC_Efficiencies!AD156</f>
        <v>0</v>
      </c>
      <c r="AE162" s="1">
        <f>AE40 * GH_TFC_Efficiencies!AE156</f>
        <v>0</v>
      </c>
      <c r="AF162" s="1">
        <f>AF40 * GH_TFC_Efficiencies!AF156</f>
        <v>0</v>
      </c>
      <c r="AG162" s="1">
        <f>AG40 * GH_TFC_Efficiencies!AG156</f>
        <v>0</v>
      </c>
      <c r="AH162" s="1">
        <f>AH40 * GH_TFC_Efficiencies!AH156</f>
        <v>0</v>
      </c>
      <c r="AI162" s="1">
        <f>AI40 * GH_TFC_Efficiencies!AI156</f>
        <v>0</v>
      </c>
      <c r="AJ162" s="1">
        <f>AJ40 * GH_TFC_Efficiencies!AJ156</f>
        <v>2.25</v>
      </c>
      <c r="AK162" s="1">
        <f>AK40 * GH_TFC_Efficiencies!AK156</f>
        <v>2.25</v>
      </c>
      <c r="AL162" s="1">
        <f>AL40 * GH_TFC_Efficiencies!AL156</f>
        <v>3.15</v>
      </c>
      <c r="AM162" s="1">
        <f>AM40 * GH_TFC_Efficiencies!AM156</f>
        <v>3.6</v>
      </c>
      <c r="AN162" s="1">
        <f>AN40 * GH_TFC_Efficiencies!AN156</f>
        <v>4.05</v>
      </c>
      <c r="AO162" s="1">
        <f>AO40 * GH_TFC_Efficiencies!AO156</f>
        <v>4.5</v>
      </c>
      <c r="AP162" s="1">
        <f>AP40 * GH_TFC_Efficiencies!AP156</f>
        <v>5.4</v>
      </c>
      <c r="AQ162" s="1">
        <f>AQ40 * GH_TFC_Efficiencies!AQ156</f>
        <v>6.3</v>
      </c>
      <c r="AR162" s="1">
        <f>AR40 * GH_TFC_Efficiencies!AR156</f>
        <v>7.65</v>
      </c>
      <c r="AS162" s="1">
        <f>AS40 * GH_TFC_Efficiencies!AS156</f>
        <v>13.05</v>
      </c>
      <c r="AT162" s="1">
        <f>AT40 * GH_TFC_Efficiencies!AT156</f>
        <v>10.8</v>
      </c>
      <c r="AU162" s="1">
        <f>AU40 * GH_TFC_Efficiencies!AU156</f>
        <v>12.6</v>
      </c>
      <c r="AV162" s="1">
        <f>AV40 * GH_TFC_Efficiencies!AV156</f>
        <v>15.75</v>
      </c>
      <c r="AW162" s="1">
        <f>AW40 * GH_TFC_Efficiencies!AW156</f>
        <v>14.85</v>
      </c>
    </row>
    <row r="163" spans="1:49" s="1" customFormat="1">
      <c r="A163" s="1" t="str">
        <f t="shared" ref="A163:E163" si="101">A41</f>
        <v>GH</v>
      </c>
      <c r="B163" s="1" t="str">
        <f t="shared" si="101"/>
        <v>Commercial and public services</v>
      </c>
      <c r="C163" s="1" t="str">
        <f t="shared" si="101"/>
        <v>Primary solid biofuels</v>
      </c>
      <c r="D163" s="1" t="str">
        <f t="shared" si="101"/>
        <v>Wood stoves</v>
      </c>
      <c r="E163" s="1" t="str">
        <f t="shared" si="101"/>
        <v>MTH.100.C - Wood stoves</v>
      </c>
      <c r="F163" s="1" t="s">
        <v>293</v>
      </c>
      <c r="G163" s="1">
        <f>G41 * GH_TFC_Efficiencies!G161</f>
        <v>0</v>
      </c>
      <c r="H163" s="1">
        <f>H41 * GH_TFC_Efficiencies!H161</f>
        <v>0</v>
      </c>
      <c r="I163" s="1">
        <f>I41 * GH_TFC_Efficiencies!I161</f>
        <v>0</v>
      </c>
      <c r="J163" s="1">
        <f>J41 * GH_TFC_Efficiencies!J161</f>
        <v>0</v>
      </c>
      <c r="K163" s="1">
        <f>K41 * GH_TFC_Efficiencies!K161</f>
        <v>0</v>
      </c>
      <c r="L163" s="1">
        <f>L41 * GH_TFC_Efficiencies!L161</f>
        <v>0</v>
      </c>
      <c r="M163" s="1">
        <f>M41 * GH_TFC_Efficiencies!M161</f>
        <v>0</v>
      </c>
      <c r="N163" s="1">
        <f>N41 * GH_TFC_Efficiencies!N161</f>
        <v>0</v>
      </c>
      <c r="O163" s="1">
        <f>O41 * GH_TFC_Efficiencies!O161</f>
        <v>0</v>
      </c>
      <c r="P163" s="1">
        <f>P41 * GH_TFC_Efficiencies!P161</f>
        <v>0</v>
      </c>
      <c r="Q163" s="1">
        <f>Q41 * GH_TFC_Efficiencies!Q161</f>
        <v>0</v>
      </c>
      <c r="R163" s="1">
        <f>R41 * GH_TFC_Efficiencies!R161</f>
        <v>0</v>
      </c>
      <c r="S163" s="1">
        <f>S41 * GH_TFC_Efficiencies!S161</f>
        <v>0</v>
      </c>
      <c r="T163" s="1">
        <f>T41 * GH_TFC_Efficiencies!T161</f>
        <v>0</v>
      </c>
      <c r="U163" s="1">
        <f>U41 * GH_TFC_Efficiencies!U161</f>
        <v>0</v>
      </c>
      <c r="V163" s="1">
        <f>V41 * GH_TFC_Efficiencies!V161</f>
        <v>0</v>
      </c>
      <c r="W163" s="1">
        <f>W41 * GH_TFC_Efficiencies!W161</f>
        <v>0</v>
      </c>
      <c r="X163" s="1">
        <f>X41 * GH_TFC_Efficiencies!X161</f>
        <v>0</v>
      </c>
      <c r="Y163" s="1">
        <f>Y41 * GH_TFC_Efficiencies!Y161</f>
        <v>0</v>
      </c>
      <c r="Z163" s="1">
        <f>Z41 * GH_TFC_Efficiencies!Z161</f>
        <v>0</v>
      </c>
      <c r="AA163" s="1">
        <f>AA41 * GH_TFC_Efficiencies!AA161</f>
        <v>0</v>
      </c>
      <c r="AB163" s="1">
        <f>AB41 * GH_TFC_Efficiencies!AB161</f>
        <v>0</v>
      </c>
      <c r="AC163" s="1">
        <f>AC41 * GH_TFC_Efficiencies!AC161</f>
        <v>0</v>
      </c>
      <c r="AD163" s="1">
        <f>AD41 * GH_TFC_Efficiencies!AD161</f>
        <v>0</v>
      </c>
      <c r="AE163" s="1">
        <f>AE41 * GH_TFC_Efficiencies!AE161</f>
        <v>0</v>
      </c>
      <c r="AF163" s="1">
        <f>AF41 * GH_TFC_Efficiencies!AF161</f>
        <v>0</v>
      </c>
      <c r="AG163" s="1">
        <f>AG41 * GH_TFC_Efficiencies!AG161</f>
        <v>0</v>
      </c>
      <c r="AH163" s="1">
        <f>AH41 * GH_TFC_Efficiencies!AH161</f>
        <v>0</v>
      </c>
      <c r="AI163" s="1">
        <f>AI41 * GH_TFC_Efficiencies!AI161</f>
        <v>0</v>
      </c>
      <c r="AJ163" s="1">
        <f>AJ41 * GH_TFC_Efficiencies!AJ161</f>
        <v>12.180000000000001</v>
      </c>
      <c r="AK163" s="1">
        <f>AK41 * GH_TFC_Efficiencies!AK161</f>
        <v>11.620000000000001</v>
      </c>
      <c r="AL163" s="1">
        <f>AL41 * GH_TFC_Efficiencies!AL161</f>
        <v>10.780000000000001</v>
      </c>
      <c r="AM163" s="1">
        <f>AM41 * GH_TFC_Efficiencies!AM161</f>
        <v>9.9400000000000013</v>
      </c>
      <c r="AN163" s="1">
        <f>AN41 * GH_TFC_Efficiencies!AN161</f>
        <v>9.24</v>
      </c>
      <c r="AO163" s="1">
        <f>AO41 * GH_TFC_Efficiencies!AO161</f>
        <v>8.5400000000000009</v>
      </c>
      <c r="AP163" s="1">
        <f>AP41 * GH_TFC_Efficiencies!AP161</f>
        <v>7.98</v>
      </c>
      <c r="AQ163" s="1">
        <f>AQ41 * GH_TFC_Efficiencies!AQ161</f>
        <v>7.5600000000000005</v>
      </c>
      <c r="AR163" s="1">
        <f>AR41 * GH_TFC_Efficiencies!AR161</f>
        <v>7.1400000000000006</v>
      </c>
      <c r="AS163" s="1">
        <f>AS41 * GH_TFC_Efficiencies!AS161</f>
        <v>7.0000000000000009</v>
      </c>
      <c r="AT163" s="1">
        <f>AT41 * GH_TFC_Efficiencies!AT161</f>
        <v>6.86</v>
      </c>
      <c r="AU163" s="1">
        <f>AU41 * GH_TFC_Efficiencies!AU161</f>
        <v>7.0000000000000009</v>
      </c>
      <c r="AV163" s="1">
        <f>AV41 * GH_TFC_Efficiencies!AV161</f>
        <v>7.0000000000000009</v>
      </c>
      <c r="AW163" s="1">
        <f>AW41 * GH_TFC_Efficiencies!AW161</f>
        <v>7.0000000000000009</v>
      </c>
    </row>
    <row r="164" spans="1:49" s="1" customFormat="1">
      <c r="A164" s="1" t="str">
        <f t="shared" ref="A164:E164" si="102">A42</f>
        <v>GH</v>
      </c>
      <c r="B164" s="1" t="str">
        <f t="shared" si="102"/>
        <v>Residential</v>
      </c>
      <c r="C164" s="1" t="str">
        <f t="shared" si="102"/>
        <v>Charcoal</v>
      </c>
      <c r="D164" s="1" t="str">
        <f t="shared" si="102"/>
        <v>Charcoal stoves</v>
      </c>
      <c r="E164" s="1" t="str">
        <f t="shared" si="102"/>
        <v>MTH.100.C - Charcoal stoves</v>
      </c>
      <c r="F164" s="1" t="s">
        <v>293</v>
      </c>
      <c r="G164" s="1">
        <f>G42 * GH_TFC_Efficiencies!G166</f>
        <v>21.419999999999998</v>
      </c>
      <c r="H164" s="1">
        <f>H42 * GH_TFC_Efficiencies!H166</f>
        <v>21.419999999999998</v>
      </c>
      <c r="I164" s="1">
        <f>I42 * GH_TFC_Efficiencies!I166</f>
        <v>21.419999999999998</v>
      </c>
      <c r="J164" s="1">
        <f>J42 * GH_TFC_Efficiencies!J166</f>
        <v>27.36</v>
      </c>
      <c r="K164" s="1">
        <f>K42 * GH_TFC_Efficiencies!K166</f>
        <v>28.259999999999998</v>
      </c>
      <c r="L164" s="1">
        <f>L42 * GH_TFC_Efficiencies!L166</f>
        <v>29.16</v>
      </c>
      <c r="M164" s="1">
        <f>M42 * GH_TFC_Efficiencies!M166</f>
        <v>30.06</v>
      </c>
      <c r="N164" s="1">
        <f>N42 * GH_TFC_Efficiencies!N166</f>
        <v>31.14</v>
      </c>
      <c r="O164" s="1">
        <f>O42 * GH_TFC_Efficiencies!O166</f>
        <v>31.86</v>
      </c>
      <c r="P164" s="1">
        <f>P42 * GH_TFC_Efficiencies!P166</f>
        <v>32.76</v>
      </c>
      <c r="Q164" s="1">
        <f>Q42 * GH_TFC_Efficiencies!Q166</f>
        <v>33.659999999999997</v>
      </c>
      <c r="R164" s="1">
        <f>R42 * GH_TFC_Efficiencies!R166</f>
        <v>34.56</v>
      </c>
      <c r="S164" s="1">
        <f>S42 * GH_TFC_Efficiencies!S166</f>
        <v>35.46</v>
      </c>
      <c r="T164" s="1">
        <f>T42 * GH_TFC_Efficiencies!T166</f>
        <v>39.24</v>
      </c>
      <c r="U164" s="1">
        <f>U42 * GH_TFC_Efficiencies!U166</f>
        <v>41.4</v>
      </c>
      <c r="V164" s="1">
        <f>V42 * GH_TFC_Efficiencies!V166</f>
        <v>43.739999999999995</v>
      </c>
      <c r="W164" s="1">
        <f>W42 * GH_TFC_Efficiencies!W166</f>
        <v>46.26</v>
      </c>
      <c r="X164" s="1">
        <f>X42 * GH_TFC_Efficiencies!X166</f>
        <v>48.78</v>
      </c>
      <c r="Y164" s="1">
        <f>Y42 * GH_TFC_Efficiencies!Y166</f>
        <v>51.48</v>
      </c>
      <c r="Z164" s="1">
        <f>Z42 * GH_TFC_Efficiencies!Z166</f>
        <v>51.66</v>
      </c>
      <c r="AA164" s="1">
        <f>AA42 * GH_TFC_Efficiencies!AA166</f>
        <v>57.419999999999995</v>
      </c>
      <c r="AB164" s="1">
        <f>AB42 * GH_TFC_Efficiencies!AB166</f>
        <v>60.66</v>
      </c>
      <c r="AC164" s="1">
        <f>AC42 * GH_TFC_Efficiencies!AC166</f>
        <v>64.08</v>
      </c>
      <c r="AD164" s="1">
        <f>AD42 * GH_TFC_Efficiencies!AD166</f>
        <v>67.5</v>
      </c>
      <c r="AE164" s="1">
        <f>AE42 * GH_TFC_Efficiencies!AE166</f>
        <v>69.3</v>
      </c>
      <c r="AF164" s="1">
        <f>AF42 * GH_TFC_Efficiencies!AF166</f>
        <v>70.92</v>
      </c>
      <c r="AG164" s="1">
        <f>AG42 * GH_TFC_Efficiencies!AG166</f>
        <v>72.539999999999992</v>
      </c>
      <c r="AH164" s="1">
        <f>AH42 * GH_TFC_Efficiencies!AH166</f>
        <v>74.34</v>
      </c>
      <c r="AI164" s="1">
        <f>AI42 * GH_TFC_Efficiencies!AI166</f>
        <v>75.959999999999994</v>
      </c>
      <c r="AJ164" s="1">
        <f>AJ42 * GH_TFC_Efficiencies!AJ166</f>
        <v>92.88</v>
      </c>
      <c r="AK164" s="1">
        <f>AK42 * GH_TFC_Efficiencies!AK166</f>
        <v>95.58</v>
      </c>
      <c r="AL164" s="1">
        <f>AL42 * GH_TFC_Efficiencies!AL166</f>
        <v>98.28</v>
      </c>
      <c r="AM164" s="1">
        <f>AM42 * GH_TFC_Efficiencies!AM166</f>
        <v>101.16</v>
      </c>
      <c r="AN164" s="1">
        <f>AN42 * GH_TFC_Efficiencies!AN166</f>
        <v>104.03999999999999</v>
      </c>
      <c r="AO164" s="1">
        <f>AO42 * GH_TFC_Efficiencies!AO166</f>
        <v>107.1</v>
      </c>
      <c r="AP164" s="1">
        <f>AP42 * GH_TFC_Efficiencies!AP166</f>
        <v>110.33999999999999</v>
      </c>
      <c r="AQ164" s="1">
        <f>AQ42 * GH_TFC_Efficiencies!AQ166</f>
        <v>113.39999999999999</v>
      </c>
      <c r="AR164" s="1">
        <f>AR42 * GH_TFC_Efficiencies!AR166</f>
        <v>116.82</v>
      </c>
      <c r="AS164" s="1">
        <f>AS42 * GH_TFC_Efficiencies!AS166</f>
        <v>120.24</v>
      </c>
      <c r="AT164" s="1">
        <f>AT42 * GH_TFC_Efficiencies!AT166</f>
        <v>123.66</v>
      </c>
      <c r="AU164" s="1">
        <f>AU42 * GH_TFC_Efficiencies!AU166</f>
        <v>127.08</v>
      </c>
      <c r="AV164" s="1">
        <f>AV42 * GH_TFC_Efficiencies!AV166</f>
        <v>117.89999999999999</v>
      </c>
      <c r="AW164" s="1">
        <f>AW42 * GH_TFC_Efficiencies!AW166</f>
        <v>113.39999999999999</v>
      </c>
    </row>
    <row r="165" spans="1:49" s="1" customFormat="1">
      <c r="A165" s="1" t="str">
        <f t="shared" ref="A165:E165" si="103">A43</f>
        <v>GH</v>
      </c>
      <c r="B165" s="1" t="str">
        <f t="shared" si="103"/>
        <v>Residential</v>
      </c>
      <c r="C165" s="1" t="str">
        <f t="shared" si="103"/>
        <v>Electricity</v>
      </c>
      <c r="D165" s="1" t="str">
        <f t="shared" si="103"/>
        <v>Refrigerators</v>
      </c>
      <c r="E165" s="1" t="str">
        <f t="shared" si="103"/>
        <v>LTH.-10.C - Refrigerators</v>
      </c>
      <c r="F165" s="1" t="s">
        <v>293</v>
      </c>
      <c r="G165" s="1">
        <f>G43 * GH_TFC_Efficiencies!G171</f>
        <v>1.148220912547528</v>
      </c>
      <c r="H165" s="1">
        <f>H43 * GH_TFC_Efficiencies!H171</f>
        <v>1.3511531172671851</v>
      </c>
      <c r="I165" s="1">
        <f>I43 * GH_TFC_Efficiencies!I171</f>
        <v>1.651352335687126</v>
      </c>
      <c r="J165" s="1">
        <f>J43 * GH_TFC_Efficiencies!J171</f>
        <v>2.3247747238819474</v>
      </c>
      <c r="K165" s="1">
        <f>K43 * GH_TFC_Efficiencies!K171</f>
        <v>3.2182662653147429</v>
      </c>
      <c r="L165" s="1">
        <f>L43 * GH_TFC_Efficiencies!L171</f>
        <v>4.0644218178526152</v>
      </c>
      <c r="M165" s="1">
        <f>M43 * GH_TFC_Efficiencies!M171</f>
        <v>4.5649845645482507</v>
      </c>
      <c r="N165" s="1">
        <f>N43 * GH_TFC_Efficiencies!N171</f>
        <v>4.8886391212505265</v>
      </c>
      <c r="O165" s="1">
        <f>O43 * GH_TFC_Efficiencies!O171</f>
        <v>5.2246378870179235</v>
      </c>
      <c r="P165" s="1">
        <f>P43 * GH_TFC_Efficiencies!P171</f>
        <v>5.3628813145029861</v>
      </c>
      <c r="Q165" s="1">
        <f>Q43 * GH_TFC_Efficiencies!Q171</f>
        <v>5.9345061409861781</v>
      </c>
      <c r="R165" s="1">
        <f>R43 * GH_TFC_Efficiencies!R171</f>
        <v>5.7553916349809873</v>
      </c>
      <c r="S165" s="1">
        <f>S43 * GH_TFC_Efficiencies!S171</f>
        <v>5.6748012855332233</v>
      </c>
      <c r="T165" s="1">
        <f>T43 * GH_TFC_Efficiencies!T171</f>
        <v>5.4682790934878369</v>
      </c>
      <c r="U165" s="1">
        <f>U43 * GH_TFC_Efficiencies!U171</f>
        <v>5.4846546261089975</v>
      </c>
      <c r="V165" s="1">
        <f>V43 * GH_TFC_Efficiencies!V171</f>
        <v>6.3518936809704858</v>
      </c>
      <c r="W165" s="1">
        <f>W43 * GH_TFC_Efficiencies!W171</f>
        <v>7.5064140865471654</v>
      </c>
      <c r="X165" s="1">
        <f>X43 * GH_TFC_Efficiencies!X171</f>
        <v>7.9420091616874871</v>
      </c>
      <c r="Y165" s="1">
        <f>Y43 * GH_TFC_Efficiencies!Y171</f>
        <v>9.0474085551330798</v>
      </c>
      <c r="Z165" s="1">
        <f>Z43 * GH_TFC_Efficiencies!Z171</f>
        <v>10.466174542820928</v>
      </c>
      <c r="AA165" s="1">
        <f>AA43 * GH_TFC_Efficiencies!AA171</f>
        <v>12.080332645301464</v>
      </c>
      <c r="AB165" s="1">
        <f>AB43 * GH_TFC_Efficiencies!AB171</f>
        <v>14.883058301647653</v>
      </c>
      <c r="AC165" s="1">
        <f>AC43 * GH_TFC_Efficiencies!AC171</f>
        <v>16.941358422354998</v>
      </c>
      <c r="AD165" s="1">
        <f>AD43 * GH_TFC_Efficiencies!AD171</f>
        <v>18.639838059025887</v>
      </c>
      <c r="AE165" s="1">
        <f>AE43 * GH_TFC_Efficiencies!AE171</f>
        <v>21.00067807351077</v>
      </c>
      <c r="AF165" s="1">
        <f>AF43 * GH_TFC_Efficiencies!AF171</f>
        <v>25.136973553020695</v>
      </c>
      <c r="AG165" s="1">
        <f>AG43 * GH_TFC_Efficiencies!AG171</f>
        <v>19.885473972478724</v>
      </c>
      <c r="AH165" s="1">
        <f>AH43 * GH_TFC_Efficiencies!AH171</f>
        <v>16.791365019011405</v>
      </c>
      <c r="AI165" s="1">
        <f>AI43 * GH_TFC_Efficiencies!AI171</f>
        <v>22.370991613857203</v>
      </c>
      <c r="AJ165" s="1">
        <f>AJ43 * GH_TFC_Efficiencies!AJ171</f>
        <v>21.17102417164584</v>
      </c>
      <c r="AK165" s="1">
        <f>AK43 * GH_TFC_Efficiencies!AK171</f>
        <v>23.650150344015934</v>
      </c>
      <c r="AL165" s="1">
        <f>AL43 * GH_TFC_Efficiencies!AL171</f>
        <v>25.001838131450299</v>
      </c>
      <c r="AM165" s="1">
        <f>AM43 * GH_TFC_Efficiencies!AM171</f>
        <v>26.393518187579215</v>
      </c>
      <c r="AN165" s="1">
        <f>AN43 * GH_TFC_Efficiencies!AN171</f>
        <v>28.548460148470038</v>
      </c>
      <c r="AO165" s="1">
        <f>AO43 * GH_TFC_Efficiencies!AO171</f>
        <v>30.957381495564007</v>
      </c>
      <c r="AP165" s="1">
        <f>AP43 * GH_TFC_Efficiencies!AP171</f>
        <v>34.38363574144487</v>
      </c>
      <c r="AQ165" s="1">
        <f>AQ43 * GH_TFC_Efficiencies!AQ171</f>
        <v>34.477601846822381</v>
      </c>
      <c r="AR165" s="1">
        <f>AR43 * GH_TFC_Efficiencies!AR171</f>
        <v>38.069979811696541</v>
      </c>
      <c r="AS165" s="1">
        <f>AS43 * GH_TFC_Efficiencies!AS171</f>
        <v>41.382436067354703</v>
      </c>
      <c r="AT165" s="1">
        <f>AT43 * GH_TFC_Efficiencies!AT171</f>
        <v>47.637389100126747</v>
      </c>
      <c r="AU165" s="1">
        <f>AU43 * GH_TFC_Efficiencies!AU171</f>
        <v>48.941800932464247</v>
      </c>
      <c r="AV165" s="1">
        <f>AV43 * GH_TFC_Efficiencies!AV171</f>
        <v>50.690398786891194</v>
      </c>
      <c r="AW165" s="1">
        <f>AW43 * GH_TFC_Efficiencies!AW171</f>
        <v>59.54666628643853</v>
      </c>
    </row>
    <row r="166" spans="1:49" s="1" customFormat="1">
      <c r="A166" s="1" t="str">
        <f t="shared" ref="A166:E166" si="104">A44</f>
        <v>GH</v>
      </c>
      <c r="B166" s="1" t="str">
        <f t="shared" si="104"/>
        <v>Residential</v>
      </c>
      <c r="C166" s="1" t="str">
        <f t="shared" si="104"/>
        <v>Electricity</v>
      </c>
      <c r="D166" s="1" t="str">
        <f t="shared" si="104"/>
        <v>Electric lights</v>
      </c>
      <c r="E166" s="1" t="str">
        <f t="shared" si="104"/>
        <v>Light - Electric lights</v>
      </c>
      <c r="F166" s="1" t="s">
        <v>293</v>
      </c>
      <c r="G166" s="1">
        <f>G44 * GH_TFC_Efficiencies!G174</f>
        <v>0.68258250950570365</v>
      </c>
      <c r="H166" s="1">
        <f>H44 * GH_TFC_Efficiencies!H174</f>
        <v>0.77369429657794697</v>
      </c>
      <c r="I166" s="1">
        <f>I44 * GH_TFC_Efficiencies!I174</f>
        <v>0.9111619771863122</v>
      </c>
      <c r="J166" s="1">
        <f>J44 * GH_TFC_Efficiencies!J174</f>
        <v>1.2364532319391639</v>
      </c>
      <c r="K166" s="1">
        <f>K44 * GH_TFC_Efficiencies!K174</f>
        <v>1.6504562737642592</v>
      </c>
      <c r="L166" s="1">
        <f>L44 * GH_TFC_Efficiencies!L174</f>
        <v>2.0105034220532327</v>
      </c>
      <c r="M166" s="1">
        <f>M44 * GH_TFC_Efficiencies!M174</f>
        <v>2.1787269961977191</v>
      </c>
      <c r="N166" s="1">
        <f>N44 * GH_TFC_Efficiencies!N174</f>
        <v>2.2518387832699625</v>
      </c>
      <c r="O166" s="1">
        <f>O44 * GH_TFC_Efficiencies!O174</f>
        <v>2.3233505703422059</v>
      </c>
      <c r="P166" s="1">
        <f>P44 * GH_TFC_Efficiencies!P174</f>
        <v>2.302950570342206</v>
      </c>
      <c r="Q166" s="1">
        <f>Q44 * GH_TFC_Efficiencies!Q174</f>
        <v>2.461574144486693</v>
      </c>
      <c r="R166" s="1">
        <f>R44 * GH_TFC_Efficiencies!R174</f>
        <v>2.3065064638783279</v>
      </c>
      <c r="S166" s="1">
        <f>S44 * GH_TFC_Efficiencies!S174</f>
        <v>2.1977946768060841</v>
      </c>
      <c r="T166" s="1">
        <f>T44 * GH_TFC_Efficiencies!T174</f>
        <v>2.047126996197719</v>
      </c>
      <c r="U166" s="1">
        <f>U44 * GH_TFC_Efficiencies!U174</f>
        <v>1.9851711026615977</v>
      </c>
      <c r="V166" s="1">
        <f>V44 * GH_TFC_Efficiencies!V174</f>
        <v>2.2233064638783278</v>
      </c>
      <c r="W166" s="1">
        <f>W44 * GH_TFC_Efficiencies!W174</f>
        <v>2.5413536121673008</v>
      </c>
      <c r="X166" s="1">
        <f>X44 * GH_TFC_Efficiencies!X174</f>
        <v>2.6012653992395443</v>
      </c>
      <c r="Y166" s="1">
        <f>Y44 * GH_TFC_Efficiencies!Y174</f>
        <v>2.8673566539923963</v>
      </c>
      <c r="Z166" s="1">
        <f>Z44 * GH_TFC_Efficiencies!Z174</f>
        <v>3.2101596958174912</v>
      </c>
      <c r="AA166" s="1">
        <f>AA44 * GH_TFC_Efficiencies!AA174</f>
        <v>3.5865186311787078</v>
      </c>
      <c r="AB166" s="1">
        <f>AB44 * GH_TFC_Efficiencies!AB174</f>
        <v>4.2777247148288984</v>
      </c>
      <c r="AC166" s="1">
        <f>AC44 * GH_TFC_Efficiencies!AC174</f>
        <v>4.7147954372623584</v>
      </c>
      <c r="AD166" s="1">
        <f>AD44 * GH_TFC_Efficiencies!AD174</f>
        <v>5.0235984790874539</v>
      </c>
      <c r="AE166" s="1">
        <f>AE44 * GH_TFC_Efficiencies!AE174</f>
        <v>5.481825095057034</v>
      </c>
      <c r="AF166" s="1">
        <f>AF44 * GH_TFC_Efficiencies!AF174</f>
        <v>6.3559665399239549</v>
      </c>
      <c r="AG166" s="1">
        <f>AG44 * GH_TFC_Efficiencies!AG174</f>
        <v>4.8711984790874538</v>
      </c>
      <c r="AH166" s="1">
        <f>AH44 * GH_TFC_Efficiencies!AH174</f>
        <v>3.9853688212927758</v>
      </c>
      <c r="AI166" s="1">
        <f>AI44 * GH_TFC_Efficiencies!AI174</f>
        <v>5.1451574144486703</v>
      </c>
      <c r="AJ166" s="1">
        <f>AJ44 * GH_TFC_Efficiencies!AJ174</f>
        <v>4.7187984790874529</v>
      </c>
      <c r="AK166" s="1">
        <f>AK44 * GH_TFC_Efficiencies!AK174</f>
        <v>5.1090692015209136</v>
      </c>
      <c r="AL166" s="1">
        <f>AL44 * GH_TFC_Efficiencies!AL174</f>
        <v>5.2352486692015221</v>
      </c>
      <c r="AM166" s="1">
        <f>AM44 * GH_TFC_Efficiencies!AM174</f>
        <v>5.3574281368821302</v>
      </c>
      <c r="AN166" s="1">
        <f>AN44 * GH_TFC_Efficiencies!AN174</f>
        <v>5.6178311787072248</v>
      </c>
      <c r="AO166" s="1">
        <f>AO44 * GH_TFC_Efficiencies!AO174</f>
        <v>5.9061901140684414</v>
      </c>
      <c r="AP166" s="1">
        <f>AP44 * GH_TFC_Efficiencies!AP174</f>
        <v>6.3603285171102666</v>
      </c>
      <c r="AQ166" s="1">
        <f>AQ44 * GH_TFC_Efficiencies!AQ174</f>
        <v>6.1840608365019003</v>
      </c>
      <c r="AR166" s="1">
        <f>AR44 * GH_TFC_Efficiencies!AR174</f>
        <v>6.6213992395437264</v>
      </c>
      <c r="AS166" s="1">
        <f>AS44 * GH_TFC_Efficiencies!AS174</f>
        <v>6.9796258555133086</v>
      </c>
      <c r="AT166" s="1">
        <f>AT44 * GH_TFC_Efficiencies!AT174</f>
        <v>7.7916349809885936</v>
      </c>
      <c r="AU166" s="1">
        <f>AU44 * GH_TFC_Efficiencies!AU174</f>
        <v>7.763146768060837</v>
      </c>
      <c r="AV166" s="1">
        <f>AV44 * GH_TFC_Efficiencies!AV174</f>
        <v>7.7977703422053226</v>
      </c>
      <c r="AW166" s="1">
        <f>AW44 * GH_TFC_Efficiencies!AW174</f>
        <v>8.8837384030418249</v>
      </c>
    </row>
    <row r="167" spans="1:49" s="1" customFormat="1">
      <c r="A167" s="1" t="str">
        <f t="shared" ref="A167:E167" si="105">A45</f>
        <v>GH</v>
      </c>
      <c r="B167" s="1" t="str">
        <f t="shared" si="105"/>
        <v>Residential</v>
      </c>
      <c r="C167" s="1" t="str">
        <f t="shared" si="105"/>
        <v>Electricity</v>
      </c>
      <c r="D167" s="1" t="str">
        <f t="shared" si="105"/>
        <v>Televisions</v>
      </c>
      <c r="E167" s="1" t="str">
        <f t="shared" si="105"/>
        <v>Light - Televisions</v>
      </c>
      <c r="F167" s="1" t="s">
        <v>293</v>
      </c>
      <c r="G167" s="1">
        <f>G45 * GH_TFC_Efficiencies!G177</f>
        <v>0.19099785816443998</v>
      </c>
      <c r="H167" s="1">
        <f>H45 * GH_TFC_Efficiencies!H177</f>
        <v>0.21649244078557231</v>
      </c>
      <c r="I167" s="1">
        <f>I45 * GH_TFC_Efficiencies!I177</f>
        <v>0.25495816792827997</v>
      </c>
      <c r="J167" s="1">
        <f>J45 * GH_TFC_Efficiencies!J177</f>
        <v>0.34598003279031653</v>
      </c>
      <c r="K167" s="1">
        <f>K45 * GH_TFC_Efficiencies!K177</f>
        <v>0.46182492064045777</v>
      </c>
      <c r="L167" s="1">
        <f>L45 * GH_TFC_Efficiencies!L177</f>
        <v>0.56257205846443659</v>
      </c>
      <c r="M167" s="1">
        <f>M45 * GH_TFC_Efficiencies!M177</f>
        <v>0.60964379251404066</v>
      </c>
      <c r="N167" s="1">
        <f>N45 * GH_TFC_Efficiencies!N177</f>
        <v>0.63010167788746652</v>
      </c>
      <c r="O167" s="1">
        <f>O45 * GH_TFC_Efficiencies!O177</f>
        <v>0.65011185683887407</v>
      </c>
      <c r="P167" s="1">
        <f>P45 * GH_TFC_Efficiencies!P177</f>
        <v>0.64440359995814023</v>
      </c>
      <c r="Q167" s="1">
        <f>Q45 * GH_TFC_Efficiencies!Q177</f>
        <v>0.68878909547563427</v>
      </c>
      <c r="R167" s="1">
        <f>R45 * GH_TFC_Efficiencies!R177</f>
        <v>0.64539859769072461</v>
      </c>
      <c r="S167" s="1">
        <f>S45 * GH_TFC_Efficiencies!S177</f>
        <v>0.61497924442739049</v>
      </c>
      <c r="T167" s="1">
        <f>T45 * GH_TFC_Efficiencies!T177</f>
        <v>0.57281993930303143</v>
      </c>
      <c r="U167" s="1">
        <f>U45 * GH_TFC_Efficiencies!U177</f>
        <v>0.55548365716677728</v>
      </c>
      <c r="V167" s="1">
        <f>V45 * GH_TFC_Efficiencies!V177</f>
        <v>0.62211786374577049</v>
      </c>
      <c r="W167" s="1">
        <f>W45 * GH_TFC_Efficiencies!W177</f>
        <v>0.71111270799176773</v>
      </c>
      <c r="X167" s="1">
        <f>X45 * GH_TFC_Efficiencies!X177</f>
        <v>0.7278770153835421</v>
      </c>
      <c r="Y167" s="1">
        <f>Y45 * GH_TFC_Efficiencies!Y177</f>
        <v>0.80233374263089974</v>
      </c>
      <c r="Z167" s="1">
        <f>Z45 * GH_TFC_Efficiencies!Z177</f>
        <v>0.89825569470122435</v>
      </c>
      <c r="AA167" s="1">
        <f>AA45 * GH_TFC_Efficiencies!AA177</f>
        <v>1.0035671399169779</v>
      </c>
      <c r="AB167" s="1">
        <f>AB45 * GH_TFC_Efficiencies!AB177</f>
        <v>1.1969780165346917</v>
      </c>
      <c r="AC167" s="1">
        <f>AC45 * GH_TFC_Efficiencies!AC177</f>
        <v>1.3192776223532288</v>
      </c>
      <c r="AD167" s="1">
        <f>AD45 * GH_TFC_Efficiencies!AD177</f>
        <v>1.4056858129556637</v>
      </c>
      <c r="AE167" s="1">
        <f>AE45 * GH_TFC_Efficiencies!AE177</f>
        <v>1.5339051871489868</v>
      </c>
      <c r="AF167" s="1">
        <f>AF45 * GH_TFC_Efficiencies!AF177</f>
        <v>1.7785043987860611</v>
      </c>
      <c r="AG167" s="1">
        <f>AG45 * GH_TFC_Efficiencies!AG177</f>
        <v>1.3630417762584157</v>
      </c>
      <c r="AH167" s="1">
        <f>AH45 * GH_TFC_Efficiencies!AH177</f>
        <v>1.1151720096277951</v>
      </c>
      <c r="AI167" s="1">
        <f>AI45 * GH_TFC_Efficiencies!AI177</f>
        <v>1.4397000104649946</v>
      </c>
      <c r="AJ167" s="1">
        <f>AJ45 * GH_TFC_Efficiencies!AJ177</f>
        <v>1.3203977395611681</v>
      </c>
      <c r="AK167" s="1">
        <f>AK45 * GH_TFC_Efficiencies!AK177</f>
        <v>1.4296019325356681</v>
      </c>
      <c r="AL167" s="1">
        <f>AL45 * GH_TFC_Efficiencies!AL177</f>
        <v>1.4649090312903341</v>
      </c>
      <c r="AM167" s="1">
        <f>AM45 * GH_TFC_Efficiencies!AM177</f>
        <v>1.4990968639899538</v>
      </c>
      <c r="AN167" s="1">
        <f>AN45 * GH_TFC_Efficiencies!AN177</f>
        <v>1.5719619353263334</v>
      </c>
      <c r="AO167" s="1">
        <f>AO45 * GH_TFC_Efficiencies!AO177</f>
        <v>1.6526495273310777</v>
      </c>
      <c r="AP167" s="1">
        <f>AP45 * GH_TFC_Efficiencies!AP177</f>
        <v>1.7797249520354415</v>
      </c>
      <c r="AQ167" s="1">
        <f>AQ45 * GH_TFC_Efficiencies!AQ177</f>
        <v>1.7304023441587888</v>
      </c>
      <c r="AR167" s="1">
        <f>AR45 * GH_TFC_Efficiencies!AR177</f>
        <v>1.85277685143196</v>
      </c>
      <c r="AS167" s="1">
        <f>AS45 * GH_TFC_Efficiencies!AS177</f>
        <v>1.9530145742491367</v>
      </c>
      <c r="AT167" s="1">
        <f>AT45 * GH_TFC_Efficiencies!AT177</f>
        <v>2.1802281368821292</v>
      </c>
      <c r="AU167" s="1">
        <f>AU45 * GH_TFC_Efficiencies!AU177</f>
        <v>2.1722566644573904</v>
      </c>
      <c r="AV167" s="1">
        <f>AV45 * GH_TFC_Efficiencies!AV177</f>
        <v>2.1819449122684618</v>
      </c>
      <c r="AW167" s="1">
        <f>AW45 * GH_TFC_Efficiencies!AW177</f>
        <v>2.4858167091080334</v>
      </c>
    </row>
    <row r="168" spans="1:49" s="1" customFormat="1">
      <c r="A168" s="1" t="str">
        <f t="shared" ref="A168:E168" si="106">A46</f>
        <v>GH</v>
      </c>
      <c r="B168" s="1" t="str">
        <f t="shared" si="106"/>
        <v>Residential</v>
      </c>
      <c r="C168" s="1" t="str">
        <f t="shared" si="106"/>
        <v>Electricity</v>
      </c>
      <c r="D168" s="1" t="str">
        <f t="shared" si="106"/>
        <v>Fans</v>
      </c>
      <c r="E168" s="1" t="str">
        <f t="shared" si="106"/>
        <v>KE - Fans</v>
      </c>
      <c r="F168" s="1" t="s">
        <v>293</v>
      </c>
      <c r="G168" s="1">
        <f>G46 * GH_TFC_Efficiencies!G180</f>
        <v>0.16728011094740089</v>
      </c>
      <c r="H168" s="1">
        <f>H46 * GH_TFC_Efficiencies!H180</f>
        <v>0.19065628365372872</v>
      </c>
      <c r="I168" s="1">
        <f>I46 * GH_TFC_Efficiencies!I180</f>
        <v>0.22576508759318423</v>
      </c>
      <c r="J168" s="1">
        <f>J46 * GH_TFC_Efficiencies!J180</f>
        <v>0.30803877681127989</v>
      </c>
      <c r="K168" s="1">
        <f>K46 * GH_TFC_Efficiencies!K180</f>
        <v>0.41341420472150042</v>
      </c>
      <c r="L168" s="1">
        <f>L46 * GH_TFC_Efficiencies!L180</f>
        <v>0.50632244180728647</v>
      </c>
      <c r="M168" s="1">
        <f>M46 * GH_TFC_Efficiencies!M180</f>
        <v>0.5516372855136964</v>
      </c>
      <c r="N168" s="1">
        <f>N46 * GH_TFC_Efficiencies!N180</f>
        <v>0.57319726973010654</v>
      </c>
      <c r="O168" s="1">
        <f>O46 * GH_TFC_Efficiencies!O180</f>
        <v>0.59454577703814893</v>
      </c>
      <c r="P168" s="1">
        <f>P46 * GH_TFC_Efficiencies!P180</f>
        <v>0.59244324074081711</v>
      </c>
      <c r="Q168" s="1">
        <f>Q46 * GH_TFC_Efficiencies!Q180</f>
        <v>0.63658236719848793</v>
      </c>
      <c r="R168" s="1">
        <f>R46 * GH_TFC_Efficiencies!R180</f>
        <v>0.59960329062533513</v>
      </c>
      <c r="S168" s="1">
        <f>S46 * GH_TFC_Efficiencies!S180</f>
        <v>0.57431785468934682</v>
      </c>
      <c r="T168" s="1">
        <f>T46 * GH_TFC_Efficiencies!T180</f>
        <v>0.53771753436159087</v>
      </c>
      <c r="U168" s="1">
        <f>U46 * GH_TFC_Efficiencies!U180</f>
        <v>0.52413122388504219</v>
      </c>
      <c r="V168" s="1">
        <f>V46 * GH_TFC_Efficiencies!V180</f>
        <v>0.59001448513332833</v>
      </c>
      <c r="W168" s="1">
        <f>W46 * GH_TFC_Efficiencies!W180</f>
        <v>0.67785748198386309</v>
      </c>
      <c r="X168" s="1">
        <f>X46 * GH_TFC_Efficiencies!X180</f>
        <v>0.69735950309839567</v>
      </c>
      <c r="Y168" s="1">
        <f>Y46 * GH_TFC_Efficiencies!Y180</f>
        <v>0.77257644483293775</v>
      </c>
      <c r="Z168" s="1">
        <f>Z46 * GH_TFC_Efficiencies!Z180</f>
        <v>0.86928684546858903</v>
      </c>
      <c r="AA168" s="1">
        <f>AA46 * GH_TFC_Efficiencies!AA180</f>
        <v>0.97605755736840705</v>
      </c>
      <c r="AB168" s="1">
        <f>AB46 * GH_TFC_Efficiencies!AB180</f>
        <v>1.1699580489765198</v>
      </c>
      <c r="AC168" s="1">
        <f>AC46 * GH_TFC_Efficiencies!AC180</f>
        <v>1.2958800055506499</v>
      </c>
      <c r="AD168" s="1">
        <f>AD46 * GH_TFC_Efficiencies!AD180</f>
        <v>1.3875568812046319</v>
      </c>
      <c r="AE168" s="1">
        <f>AE46 * GH_TFC_Efficiencies!AE180</f>
        <v>1.5215441430468859</v>
      </c>
      <c r="AF168" s="1">
        <f>AF46 * GH_TFC_Efficiencies!AF180</f>
        <v>1.7727772035250537</v>
      </c>
      <c r="AG168" s="1">
        <f>AG46 * GH_TFC_Efficiencies!AG180</f>
        <v>1.3652472906943869</v>
      </c>
      <c r="AH168" s="1">
        <f>AH46 * GH_TFC_Efficiencies!AH180</f>
        <v>1.1223720025344559</v>
      </c>
      <c r="AI168" s="1">
        <f>AI46 * GH_TFC_Efficiencies!AI180</f>
        <v>1.4559610055142613</v>
      </c>
      <c r="AJ168" s="1">
        <f>AJ46 * GH_TFC_Efficiencies!AJ180</f>
        <v>1.341699748762307</v>
      </c>
      <c r="AK168" s="1">
        <f>AK46 * GH_TFC_Efficiencies!AK180</f>
        <v>1.4595825986182842</v>
      </c>
      <c r="AL168" s="1">
        <f>AL46 * GH_TFC_Efficiencies!AL180</f>
        <v>1.5027178242720141</v>
      </c>
      <c r="AM168" s="1">
        <f>AM46 * GH_TFC_Efficiencies!AM180</f>
        <v>1.545041134298035</v>
      </c>
      <c r="AN168" s="1">
        <f>AN46 * GH_TFC_Efficiencies!AN180</f>
        <v>1.6277450172280654</v>
      </c>
      <c r="AO168" s="1">
        <f>AO46 * GH_TFC_Efficiencies!AO180</f>
        <v>1.7192919489784795</v>
      </c>
      <c r="AP168" s="1">
        <f>AP46 * GH_TFC_Efficiencies!AP180</f>
        <v>1.8601025066596353</v>
      </c>
      <c r="AQ168" s="1">
        <f>AQ46 * GH_TFC_Efficiencies!AQ180</f>
        <v>1.8169245761453332</v>
      </c>
      <c r="AR168" s="1">
        <f>AR46 * GH_TFC_Efficiencies!AR180</f>
        <v>1.9543822743975259</v>
      </c>
      <c r="AS168" s="1">
        <f>AS46 * GH_TFC_Efficiencies!AS180</f>
        <v>2.0695662850589933</v>
      </c>
      <c r="AT168" s="1">
        <f>AT46 * GH_TFC_Efficiencies!AT180</f>
        <v>2.3208880927756681</v>
      </c>
      <c r="AU168" s="1">
        <f>AU46 * GH_TFC_Efficiencies!AU180</f>
        <v>2.3229123912179701</v>
      </c>
      <c r="AV168" s="1">
        <f>AV46 * GH_TFC_Efficiencies!AV180</f>
        <v>2.3438294968706224</v>
      </c>
      <c r="AW168" s="1">
        <f>AW46 * GH_TFC_Efficiencies!AW180</f>
        <v>2.6822735522901082</v>
      </c>
    </row>
    <row r="169" spans="1:49" s="1" customFormat="1">
      <c r="A169" s="1" t="str">
        <f t="shared" ref="A169:E169" si="107">A47</f>
        <v>GH</v>
      </c>
      <c r="B169" s="1" t="str">
        <f t="shared" si="107"/>
        <v>Residential</v>
      </c>
      <c r="C169" s="1" t="str">
        <f t="shared" si="107"/>
        <v>Electricity</v>
      </c>
      <c r="D169" s="1" t="str">
        <f t="shared" si="107"/>
        <v>Irons</v>
      </c>
      <c r="E169" s="1" t="str">
        <f t="shared" si="107"/>
        <v>MTH.200.C - Irons</v>
      </c>
      <c r="F169" s="1" t="s">
        <v>293</v>
      </c>
      <c r="G169" s="1">
        <f>G47 * GH_TFC_Efficiencies!G183</f>
        <v>0.76712254508668531</v>
      </c>
      <c r="H169" s="1">
        <f>H47 * GH_TFC_Efficiencies!H183</f>
        <v>0.86951881954861032</v>
      </c>
      <c r="I169" s="1">
        <f>I47 * GH_TFC_Efficiencies!I183</f>
        <v>1.0240123138103048</v>
      </c>
      <c r="J169" s="1">
        <f>J47 * GH_TFC_Efficiencies!J183</f>
        <v>1.3895919349775008</v>
      </c>
      <c r="K169" s="1">
        <f>K47 * GH_TFC_Efficiencies!K183</f>
        <v>1.8548705829001997</v>
      </c>
      <c r="L169" s="1">
        <f>L47 * GH_TFC_Efficiencies!L183</f>
        <v>2.2595107266194585</v>
      </c>
      <c r="M169" s="1">
        <f>M47 * GH_TFC_Efficiencies!M183</f>
        <v>2.44856933058918</v>
      </c>
      <c r="N169" s="1">
        <f>N47 * GH_TFC_Efficiencies!N183</f>
        <v>2.5307362472529396</v>
      </c>
      <c r="O169" s="1">
        <f>O47 * GH_TFC_Efficiencies!O183</f>
        <v>2.6111049987790849</v>
      </c>
      <c r="P169" s="1">
        <f>P47 * GH_TFC_Efficiencies!P183</f>
        <v>2.5881783932744979</v>
      </c>
      <c r="Q169" s="1">
        <f>Q47 * GH_TFC_Efficiencies!Q183</f>
        <v>2.7664480064185306</v>
      </c>
      <c r="R169" s="1">
        <f>R47 * GH_TFC_Efficiencies!R183</f>
        <v>2.5921746956430747</v>
      </c>
      <c r="S169" s="1">
        <f>S47 * GH_TFC_Efficiencies!S183</f>
        <v>2.4699986046673881</v>
      </c>
      <c r="T169" s="1">
        <f>T47 * GH_TFC_Efficiencies!T183</f>
        <v>2.3006702480203725</v>
      </c>
      <c r="U169" s="1">
        <f>U47 * GH_TFC_Efficiencies!U183</f>
        <v>2.2310409181288597</v>
      </c>
      <c r="V169" s="1">
        <f>V47 * GH_TFC_Efficiencies!V183</f>
        <v>2.498670108487111</v>
      </c>
      <c r="W169" s="1">
        <f>W47 * GH_TFC_Efficiencies!W183</f>
        <v>2.856108417343985</v>
      </c>
      <c r="X169" s="1">
        <f>X47 * GH_TFC_Efficiencies!X183</f>
        <v>2.923440471622424</v>
      </c>
      <c r="Y169" s="1">
        <f>Y47 * GH_TFC_Efficiencies!Y183</f>
        <v>3.2224879826978761</v>
      </c>
      <c r="Z169" s="1">
        <f>Z47 * GH_TFC_Efficiencies!Z183</f>
        <v>3.6077482819967219</v>
      </c>
      <c r="AA169" s="1">
        <f>AA47 * GH_TFC_Efficiencies!AA183</f>
        <v>4.0307204799944198</v>
      </c>
      <c r="AB169" s="1">
        <f>AB47 * GH_TFC_Efficiencies!AB183</f>
        <v>4.807534656573762</v>
      </c>
      <c r="AC169" s="1">
        <f>AC47 * GH_TFC_Efficiencies!AC183</f>
        <v>5.2987379914187063</v>
      </c>
      <c r="AD169" s="1">
        <f>AD47 * GH_TFC_Efficiencies!AD183</f>
        <v>5.6457872815432388</v>
      </c>
      <c r="AE169" s="1">
        <f>AE47 * GH_TFC_Efficiencies!AE183</f>
        <v>6.1607667352705215</v>
      </c>
      <c r="AF169" s="1">
        <f>AF47 * GH_TFC_Efficiencies!AF183</f>
        <v>7.1431734049604101</v>
      </c>
      <c r="AG169" s="1">
        <f>AG47 * GH_TFC_Efficiencies!AG183</f>
        <v>5.4745120521854407</v>
      </c>
      <c r="AH169" s="1">
        <f>AH47 * GH_TFC_Efficiencies!AH183</f>
        <v>4.4789695468657351</v>
      </c>
      <c r="AI169" s="1">
        <f>AI47 * GH_TFC_Efficiencies!AI183</f>
        <v>5.7824016813757986</v>
      </c>
      <c r="AJ169" s="1">
        <f>AJ47 * GH_TFC_Efficiencies!AJ183</f>
        <v>5.3032368228276425</v>
      </c>
      <c r="AK169" s="1">
        <f>AK47 * GH_TFC_Efficiencies!AK183</f>
        <v>5.7418438273973571</v>
      </c>
      <c r="AL169" s="1">
        <f>AL47 * GH_TFC_Efficiencies!AL183</f>
        <v>5.8836510273136371</v>
      </c>
      <c r="AM169" s="1">
        <f>AM47 * GH_TFC_Efficiencies!AM183</f>
        <v>6.0209628143858804</v>
      </c>
      <c r="AN169" s="1">
        <f>AN47 * GH_TFC_Efficiencies!AN183</f>
        <v>6.3136176090975704</v>
      </c>
      <c r="AO169" s="1">
        <f>AO47 * GH_TFC_Efficiencies!AO183</f>
        <v>6.6376907245264594</v>
      </c>
      <c r="AP169" s="1">
        <f>AP47 * GH_TFC_Efficiencies!AP183</f>
        <v>7.1480756270275938</v>
      </c>
      <c r="AQ169" s="1">
        <f>AQ47 * GH_TFC_Efficiencies!AQ183</f>
        <v>6.9499766281787423</v>
      </c>
      <c r="AR169" s="1">
        <f>AR47 * GH_TFC_Efficiencies!AR183</f>
        <v>7.4414807967349219</v>
      </c>
      <c r="AS169" s="1">
        <f>AS47 * GH_TFC_Efficiencies!AS183</f>
        <v>7.8440749293612875</v>
      </c>
      <c r="AT169" s="1">
        <f>AT47 * GH_TFC_Efficiencies!AT183</f>
        <v>8.7566539923954387</v>
      </c>
      <c r="AU169" s="1">
        <f>AU47 * GH_TFC_Efficiencies!AU183</f>
        <v>8.7246374228206651</v>
      </c>
      <c r="AV169" s="1">
        <f>AV47 * GH_TFC_Efficiencies!AV183</f>
        <v>8.7635492377995607</v>
      </c>
      <c r="AW169" s="1">
        <f>AW47 * GH_TFC_Efficiencies!AW183</f>
        <v>9.9840179300240699</v>
      </c>
    </row>
    <row r="170" spans="1:49" s="1" customFormat="1">
      <c r="A170" s="1" t="str">
        <f t="shared" ref="A170:E170" si="108">A48</f>
        <v>GH</v>
      </c>
      <c r="B170" s="1" t="str">
        <f t="shared" si="108"/>
        <v>Residential</v>
      </c>
      <c r="C170" s="1" t="str">
        <f t="shared" si="108"/>
        <v>Electricity</v>
      </c>
      <c r="D170" s="1" t="str">
        <f t="shared" si="108"/>
        <v>Other appliances</v>
      </c>
      <c r="E170" s="1" t="str">
        <f t="shared" si="108"/>
        <v>MD - Other appliances</v>
      </c>
      <c r="F170" s="1" t="s">
        <v>293</v>
      </c>
      <c r="G170" s="1">
        <f>G48 * GH_TFC_Efficiencies!G186</f>
        <v>0.5065093805338543</v>
      </c>
      <c r="H170" s="1">
        <f>H48 * GH_TFC_Efficiencies!H186</f>
        <v>0.57683942371870101</v>
      </c>
      <c r="I170" s="1">
        <f>I48 * GH_TFC_Efficiencies!I186</f>
        <v>0.68253459315261467</v>
      </c>
      <c r="J170" s="1">
        <f>J48 * GH_TFC_Efficiencies!J186</f>
        <v>0.93055220676373529</v>
      </c>
      <c r="K170" s="1">
        <f>K48 * GH_TFC_Efficiencies!K186</f>
        <v>1.2479338369292221</v>
      </c>
      <c r="L170" s="1">
        <f>L48 * GH_TFC_Efficiencies!L186</f>
        <v>1.5272405589928493</v>
      </c>
      <c r="M170" s="1">
        <f>M48 * GH_TFC_Efficiencies!M186</f>
        <v>1.6626898104767853</v>
      </c>
      <c r="N170" s="1">
        <f>N48 * GH_TFC_Efficiencies!N186</f>
        <v>1.7264033983917397</v>
      </c>
      <c r="O170" s="1">
        <f>O48 * GH_TFC_Efficiencies!O186</f>
        <v>1.7893988882961596</v>
      </c>
      <c r="P170" s="1">
        <f>P48 * GH_TFC_Efficiencies!P186</f>
        <v>1.7817854614783553</v>
      </c>
      <c r="Q170" s="1">
        <f>Q48 * GH_TFC_Efficiencies!Q186</f>
        <v>1.9131680578899082</v>
      </c>
      <c r="R170" s="1">
        <f>R48 * GH_TFC_Efficiencies!R186</f>
        <v>1.8007581567254336</v>
      </c>
      <c r="S170" s="1">
        <f>S48 * GH_TFC_Efficiencies!S186</f>
        <v>1.7236121075347961</v>
      </c>
      <c r="T170" s="1">
        <f>T48 * GH_TFC_Efficiencies!T186</f>
        <v>1.6126502090093842</v>
      </c>
      <c r="U170" s="1">
        <f>U48 * GH_TFC_Efficiencies!U186</f>
        <v>1.5708244599190713</v>
      </c>
      <c r="V170" s="1">
        <f>V48 * GH_TFC_Efficiencies!V186</f>
        <v>1.7670741867831306</v>
      </c>
      <c r="W170" s="1">
        <f>W48 * GH_TFC_Efficiencies!W186</f>
        <v>2.0287932480426978</v>
      </c>
      <c r="X170" s="1">
        <f>X48 * GH_TFC_Efficiencies!X186</f>
        <v>2.0857688167010182</v>
      </c>
      <c r="Y170" s="1">
        <f>Y48 * GH_TFC_Efficiencies!Y186</f>
        <v>2.3092113445095088</v>
      </c>
      <c r="Z170" s="1">
        <f>Z48 * GH_TFC_Efficiencies!Z186</f>
        <v>2.5965744837199605</v>
      </c>
      <c r="AA170" s="1">
        <f>AA48 * GH_TFC_Efficiencies!AA186</f>
        <v>2.9136086022328156</v>
      </c>
      <c r="AB170" s="1">
        <f>AB48 * GH_TFC_Efficiencies!AB186</f>
        <v>3.4901716552685715</v>
      </c>
      <c r="AC170" s="1">
        <f>AC48 * GH_TFC_Efficiencies!AC186</f>
        <v>3.8633546384725346</v>
      </c>
      <c r="AD170" s="1">
        <f>AD48 * GH_TFC_Efficiencies!AD186</f>
        <v>4.1340565308582056</v>
      </c>
      <c r="AE170" s="1">
        <f>AE48 * GH_TFC_Efficiencies!AE186</f>
        <v>4.5304204027278816</v>
      </c>
      <c r="AF170" s="1">
        <f>AF48 * GH_TFC_Efficiencies!AF186</f>
        <v>5.2751997388238809</v>
      </c>
      <c r="AG170" s="1">
        <f>AG48 * GH_TFC_Efficiencies!AG186</f>
        <v>4.0600306434373366</v>
      </c>
      <c r="AH170" s="1">
        <f>AH48 * GH_TFC_Efficiencies!AH186</f>
        <v>3.3357266467896922</v>
      </c>
      <c r="AI170" s="1">
        <f>AI48 * GH_TFC_Efficiencies!AI186</f>
        <v>4.3245546063034901</v>
      </c>
      <c r="AJ170" s="1">
        <f>AJ48 * GH_TFC_Efficiencies!AJ186</f>
        <v>3.9827892977779369</v>
      </c>
      <c r="AK170" s="1">
        <f>AK48 * GH_TFC_Efficiencies!AK186</f>
        <v>4.3301538696324746</v>
      </c>
      <c r="AL170" s="1">
        <f>AL48 * GH_TFC_Efficiencies!AL186</f>
        <v>4.4555059294302213</v>
      </c>
      <c r="AM170" s="1">
        <f>AM48 * GH_TFC_Efficiencies!AM186</f>
        <v>4.5783270991190621</v>
      </c>
      <c r="AN170" s="1">
        <f>AN48 * GH_TFC_Efficiencies!AN186</f>
        <v>4.8206160948787158</v>
      </c>
      <c r="AO170" s="1">
        <f>AO48 * GH_TFC_Efficiencies!AO186</f>
        <v>5.0888235236194985</v>
      </c>
      <c r="AP170" s="1">
        <f>AP48 * GH_TFC_Efficiencies!AP186</f>
        <v>5.5024789166068366</v>
      </c>
      <c r="AQ170" s="1">
        <f>AQ48 * GH_TFC_Efficiencies!AQ186</f>
        <v>5.3717313988669959</v>
      </c>
      <c r="AR170" s="1">
        <f>AR48 * GH_TFC_Efficiencies!AR186</f>
        <v>5.7749055890005989</v>
      </c>
      <c r="AS170" s="1">
        <f>AS48 * GH_TFC_Efficiencies!AS186</f>
        <v>6.1118793886980924</v>
      </c>
      <c r="AT170" s="1">
        <f>AT48 * GH_TFC_Efficiencies!AT186</f>
        <v>6.850333992395444</v>
      </c>
      <c r="AU170" s="1">
        <f>AU48 * GH_TFC_Efficiencies!AU186</f>
        <v>6.8525862732836424</v>
      </c>
      <c r="AV170" s="1">
        <f>AV48 * GH_TFC_Efficiencies!AV186</f>
        <v>6.9105693637319652</v>
      </c>
      <c r="AW170" s="1">
        <f>AW48 * GH_TFC_Efficiencies!AW186</f>
        <v>7.904219444277123</v>
      </c>
    </row>
    <row r="171" spans="1:49" s="1" customFormat="1">
      <c r="A171" s="1" t="str">
        <f t="shared" ref="A171:E171" si="109">A49</f>
        <v>GH</v>
      </c>
      <c r="B171" s="1" t="str">
        <f t="shared" si="109"/>
        <v>Residential</v>
      </c>
      <c r="C171" s="1" t="str">
        <f t="shared" si="109"/>
        <v>Liquefied petroleum gases (LPG)</v>
      </c>
      <c r="D171" s="1" t="str">
        <f t="shared" si="109"/>
        <v>LPG stoves</v>
      </c>
      <c r="E171" s="1" t="str">
        <f t="shared" si="109"/>
        <v>MTH.100.C - LPG stoves</v>
      </c>
      <c r="F171" s="1" t="s">
        <v>293</v>
      </c>
      <c r="G171" s="1">
        <f>G49 * GH_TFC_Efficiencies!G191</f>
        <v>1.35</v>
      </c>
      <c r="H171" s="1">
        <f>H49 * GH_TFC_Efficiencies!H191</f>
        <v>2.7</v>
      </c>
      <c r="I171" s="1">
        <f>I49 * GH_TFC_Efficiencies!I191</f>
        <v>2.25</v>
      </c>
      <c r="J171" s="1">
        <f>J49 * GH_TFC_Efficiencies!J191</f>
        <v>3.15</v>
      </c>
      <c r="K171" s="1">
        <f>K49 * GH_TFC_Efficiencies!K191</f>
        <v>3.6</v>
      </c>
      <c r="L171" s="1">
        <f>L49 * GH_TFC_Efficiencies!L191</f>
        <v>3.6</v>
      </c>
      <c r="M171" s="1">
        <f>M49 * GH_TFC_Efficiencies!M191</f>
        <v>4.05</v>
      </c>
      <c r="N171" s="1">
        <f>N49 * GH_TFC_Efficiencies!N191</f>
        <v>4.05</v>
      </c>
      <c r="O171" s="1">
        <f>O49 * GH_TFC_Efficiencies!O191</f>
        <v>4.05</v>
      </c>
      <c r="P171" s="1">
        <f>P49 * GH_TFC_Efficiencies!P191</f>
        <v>4.05</v>
      </c>
      <c r="Q171" s="1">
        <f>Q49 * GH_TFC_Efficiencies!Q191</f>
        <v>1.35</v>
      </c>
      <c r="R171" s="1">
        <f>R49 * GH_TFC_Efficiencies!R191</f>
        <v>2.25</v>
      </c>
      <c r="S171" s="1">
        <f>S49 * GH_TFC_Efficiencies!S191</f>
        <v>0.9</v>
      </c>
      <c r="T171" s="1">
        <f>T49 * GH_TFC_Efficiencies!T191</f>
        <v>0.9</v>
      </c>
      <c r="U171" s="1">
        <f>U49 * GH_TFC_Efficiencies!U191</f>
        <v>1.35</v>
      </c>
      <c r="V171" s="1">
        <f>V49 * GH_TFC_Efficiencies!V191</f>
        <v>0.9</v>
      </c>
      <c r="W171" s="1">
        <f>W49 * GH_TFC_Efficiencies!W191</f>
        <v>1.35</v>
      </c>
      <c r="X171" s="1">
        <f>X49 * GH_TFC_Efficiencies!X191</f>
        <v>1.35</v>
      </c>
      <c r="Y171" s="1">
        <f>Y49 * GH_TFC_Efficiencies!Y191</f>
        <v>1.35</v>
      </c>
      <c r="Z171" s="1">
        <f>Z49 * GH_TFC_Efficiencies!Z191</f>
        <v>1.35</v>
      </c>
      <c r="AA171" s="1">
        <f>AA49 * GH_TFC_Efficiencies!AA191</f>
        <v>2.7</v>
      </c>
      <c r="AB171" s="1">
        <f>AB49 * GH_TFC_Efficiencies!AB191</f>
        <v>4.05</v>
      </c>
      <c r="AC171" s="1">
        <f>AC49 * GH_TFC_Efficiencies!AC191</f>
        <v>5.4</v>
      </c>
      <c r="AD171" s="1">
        <f>AD49 * GH_TFC_Efficiencies!AD191</f>
        <v>8.1</v>
      </c>
      <c r="AE171" s="1">
        <f>AE49 * GH_TFC_Efficiencies!AE191</f>
        <v>9.4500000000000011</v>
      </c>
      <c r="AF171" s="1">
        <f>AF49 * GH_TFC_Efficiencies!AF191</f>
        <v>11.700000000000001</v>
      </c>
      <c r="AG171" s="1">
        <f>AG49 * GH_TFC_Efficiencies!AG191</f>
        <v>10.8</v>
      </c>
      <c r="AH171" s="1">
        <f>AH49 * GH_TFC_Efficiencies!AH191</f>
        <v>10.8</v>
      </c>
      <c r="AI171" s="1">
        <f>AI49 * GH_TFC_Efficiencies!AI191</f>
        <v>12.15</v>
      </c>
      <c r="AJ171" s="1">
        <f>AJ49 * GH_TFC_Efficiencies!AJ191</f>
        <v>16.2</v>
      </c>
      <c r="AK171" s="1">
        <f>AK49 * GH_TFC_Efficiencies!AK191</f>
        <v>18</v>
      </c>
      <c r="AL171" s="1">
        <f>AL49 * GH_TFC_Efficiencies!AL191</f>
        <v>19.350000000000001</v>
      </c>
      <c r="AM171" s="1">
        <f>AM49 * GH_TFC_Efficiencies!AM191</f>
        <v>22.95</v>
      </c>
      <c r="AN171" s="1">
        <f>AN49 * GH_TFC_Efficiencies!AN191</f>
        <v>26.55</v>
      </c>
      <c r="AO171" s="1">
        <f>AO49 * GH_TFC_Efficiencies!AO191</f>
        <v>28.8</v>
      </c>
      <c r="AP171" s="1">
        <f>AP49 * GH_TFC_Efficiencies!AP191</f>
        <v>35.550000000000004</v>
      </c>
      <c r="AQ171" s="1">
        <f>AQ49 * GH_TFC_Efficiencies!AQ191</f>
        <v>37.800000000000004</v>
      </c>
      <c r="AR171" s="1">
        <f>AR49 * GH_TFC_Efficiencies!AR191</f>
        <v>47.25</v>
      </c>
      <c r="AS171" s="1">
        <f>AS49 * GH_TFC_Efficiencies!AS191</f>
        <v>82.350000000000009</v>
      </c>
      <c r="AT171" s="1">
        <f>AT49 * GH_TFC_Efficiencies!AT191</f>
        <v>66.600000000000009</v>
      </c>
      <c r="AU171" s="1">
        <f>AU49 * GH_TFC_Efficiencies!AU191</f>
        <v>79.650000000000006</v>
      </c>
      <c r="AV171" s="1">
        <f>AV49 * GH_TFC_Efficiencies!AV191</f>
        <v>100.35000000000001</v>
      </c>
      <c r="AW171" s="1">
        <f>AW49 * GH_TFC_Efficiencies!AW191</f>
        <v>94.05</v>
      </c>
    </row>
    <row r="172" spans="1:49" s="1" customFormat="1">
      <c r="A172" s="1" t="str">
        <f t="shared" ref="A172:E172" si="110">A50</f>
        <v>GH</v>
      </c>
      <c r="B172" s="1" t="str">
        <f t="shared" si="110"/>
        <v>Residential</v>
      </c>
      <c r="C172" s="1" t="str">
        <f t="shared" si="110"/>
        <v>Other kerosene</v>
      </c>
      <c r="D172" s="1" t="str">
        <f t="shared" si="110"/>
        <v>Kerosene stoves</v>
      </c>
      <c r="E172" s="1" t="str">
        <f t="shared" si="110"/>
        <v>MTH.100.C - Kerosene stoves</v>
      </c>
      <c r="F172" s="1" t="s">
        <v>293</v>
      </c>
      <c r="G172" s="1">
        <f>G50 * GH_TFC_Efficiencies!G196</f>
        <v>29.4</v>
      </c>
      <c r="H172" s="1">
        <f>H50 * GH_TFC_Efficiencies!H196</f>
        <v>32.199999999999996</v>
      </c>
      <c r="I172" s="1">
        <f>I50 * GH_TFC_Efficiencies!I196</f>
        <v>34.65</v>
      </c>
      <c r="J172" s="1">
        <f>J50 * GH_TFC_Efficiencies!J196</f>
        <v>36.75</v>
      </c>
      <c r="K172" s="1">
        <f>K50 * GH_TFC_Efficiencies!K196</f>
        <v>35.349999999999994</v>
      </c>
      <c r="L172" s="1">
        <f>L50 * GH_TFC_Efficiencies!L196</f>
        <v>36.049999999999997</v>
      </c>
      <c r="M172" s="1">
        <f>M50 * GH_TFC_Efficiencies!M196</f>
        <v>41.3</v>
      </c>
      <c r="N172" s="1">
        <f>N50 * GH_TFC_Efficiencies!N196</f>
        <v>49.349999999999994</v>
      </c>
      <c r="O172" s="1">
        <f>O50 * GH_TFC_Efficiencies!O196</f>
        <v>47.25</v>
      </c>
      <c r="P172" s="1">
        <f>P50 * GH_TFC_Efficiencies!P196</f>
        <v>30.099999999999998</v>
      </c>
      <c r="Q172" s="1">
        <f>Q50 * GH_TFC_Efficiencies!Q196</f>
        <v>51.099999999999994</v>
      </c>
      <c r="R172" s="1">
        <f>R50 * GH_TFC_Efficiencies!R196</f>
        <v>46.9</v>
      </c>
      <c r="S172" s="1">
        <f>S50 * GH_TFC_Efficiencies!S196</f>
        <v>21.349999999999998</v>
      </c>
      <c r="T172" s="1">
        <f>T50 * GH_TFC_Efficiencies!T196</f>
        <v>31.849999999999998</v>
      </c>
      <c r="U172" s="1">
        <f>U50 * GH_TFC_Efficiencies!U196</f>
        <v>43.4</v>
      </c>
      <c r="V172" s="1">
        <f>V50 * GH_TFC_Efficiencies!V196</f>
        <v>41.3</v>
      </c>
      <c r="W172" s="1">
        <f>W50 * GH_TFC_Efficiencies!W196</f>
        <v>48.65</v>
      </c>
      <c r="X172" s="1">
        <f>X50 * GH_TFC_Efficiencies!X196</f>
        <v>47.25</v>
      </c>
      <c r="Y172" s="1">
        <f>Y50 * GH_TFC_Efficiencies!Y196</f>
        <v>51.8</v>
      </c>
      <c r="Z172" s="1">
        <f>Z50 * GH_TFC_Efficiencies!Z196</f>
        <v>45.15</v>
      </c>
      <c r="AA172" s="1">
        <f>AA50 * GH_TFC_Efficiencies!AA196</f>
        <v>28.349999999999998</v>
      </c>
      <c r="AB172" s="1">
        <f>AB50 * GH_TFC_Efficiencies!AB196</f>
        <v>30.45</v>
      </c>
      <c r="AC172" s="1">
        <f>AC50 * GH_TFC_Efficiencies!AC196</f>
        <v>30.099999999999998</v>
      </c>
      <c r="AD172" s="1">
        <f>AD50 * GH_TFC_Efficiencies!AD196</f>
        <v>32.549999999999997</v>
      </c>
      <c r="AE172" s="1">
        <f>AE50 * GH_TFC_Efficiencies!AE196</f>
        <v>36.75</v>
      </c>
      <c r="AF172" s="1">
        <f>AF50 * GH_TFC_Efficiencies!AF196</f>
        <v>41.3</v>
      </c>
      <c r="AG172" s="1">
        <f>AG50 * GH_TFC_Efficiencies!AG196</f>
        <v>44.8</v>
      </c>
      <c r="AH172" s="1">
        <f>AH50 * GH_TFC_Efficiencies!AH196</f>
        <v>49.699999999999996</v>
      </c>
      <c r="AI172" s="1">
        <f>AI50 * GH_TFC_Efficiencies!AI196</f>
        <v>48.65</v>
      </c>
      <c r="AJ172" s="1">
        <f>AJ50 * GH_TFC_Efficiencies!AJ196</f>
        <v>18.549999999999997</v>
      </c>
      <c r="AK172" s="1">
        <f>AK50 * GH_TFC_Efficiencies!AK196</f>
        <v>35.349999999999994</v>
      </c>
      <c r="AL172" s="1">
        <f>AL50 * GH_TFC_Efficiencies!AL196</f>
        <v>22.049999999999997</v>
      </c>
      <c r="AM172" s="1">
        <f>AM50 * GH_TFC_Efficiencies!AM196</f>
        <v>39.9</v>
      </c>
      <c r="AN172" s="1">
        <f>AN50 * GH_TFC_Efficiencies!AN196</f>
        <v>40.25</v>
      </c>
      <c r="AO172" s="1">
        <f>AO50 * GH_TFC_Efficiencies!AO196</f>
        <v>31.849999999999998</v>
      </c>
      <c r="AP172" s="1">
        <f>AP50 * GH_TFC_Efficiencies!AP196</f>
        <v>23.45</v>
      </c>
      <c r="AQ172" s="1">
        <f>AQ50 * GH_TFC_Efficiencies!AQ196</f>
        <v>44.449999999999996</v>
      </c>
      <c r="AR172" s="1">
        <f>AR50 * GH_TFC_Efficiencies!AR196</f>
        <v>61.949999999999996</v>
      </c>
      <c r="AS172" s="1">
        <f>AS50 * GH_TFC_Efficiencies!AS196</f>
        <v>32.549999999999997</v>
      </c>
      <c r="AT172" s="1">
        <f>AT50 * GH_TFC_Efficiencies!AT196</f>
        <v>28</v>
      </c>
      <c r="AU172" s="1">
        <f>AU50 * GH_TFC_Efficiencies!AU196</f>
        <v>22.75</v>
      </c>
      <c r="AV172" s="1">
        <f>AV50 * GH_TFC_Efficiencies!AV196</f>
        <v>16.799999999999997</v>
      </c>
      <c r="AW172" s="1">
        <f>AW50 * GH_TFC_Efficiencies!AW196</f>
        <v>10.149999999999999</v>
      </c>
    </row>
    <row r="173" spans="1:49" s="1" customFormat="1">
      <c r="A173" s="1" t="str">
        <f t="shared" ref="A173:E173" si="111">A51</f>
        <v>GH</v>
      </c>
      <c r="B173" s="1" t="str">
        <f t="shared" si="111"/>
        <v>Residential</v>
      </c>
      <c r="C173" s="1" t="str">
        <f t="shared" si="111"/>
        <v>Primary solid biofuels</v>
      </c>
      <c r="D173" s="1" t="str">
        <f t="shared" si="111"/>
        <v>Wood stoves</v>
      </c>
      <c r="E173" s="1" t="str">
        <f t="shared" si="111"/>
        <v>MTH.100.C - Wood stoves</v>
      </c>
      <c r="F173" s="1" t="s">
        <v>293</v>
      </c>
      <c r="G173" s="1">
        <f>G51 * GH_TFC_Efficiencies!G201</f>
        <v>204.96</v>
      </c>
      <c r="H173" s="1">
        <f>H51 * GH_TFC_Efficiencies!H201</f>
        <v>215.60000000000002</v>
      </c>
      <c r="I173" s="1">
        <f>I51 * GH_TFC_Efficiencies!I201</f>
        <v>226.94000000000003</v>
      </c>
      <c r="J173" s="1">
        <f>J51 * GH_TFC_Efficiencies!J201</f>
        <v>224.70000000000002</v>
      </c>
      <c r="K173" s="1">
        <f>K51 * GH_TFC_Efficiencies!K201</f>
        <v>231.28000000000003</v>
      </c>
      <c r="L173" s="1">
        <f>L51 * GH_TFC_Efficiencies!L201</f>
        <v>237.72000000000003</v>
      </c>
      <c r="M173" s="1">
        <f>M51 * GH_TFC_Efficiencies!M201</f>
        <v>243.74</v>
      </c>
      <c r="N173" s="1">
        <f>N51 * GH_TFC_Efficiencies!N201</f>
        <v>250.46000000000004</v>
      </c>
      <c r="O173" s="1">
        <f>O51 * GH_TFC_Efficiencies!O201</f>
        <v>256.76000000000005</v>
      </c>
      <c r="P173" s="1">
        <f>P51 * GH_TFC_Efficiencies!P201</f>
        <v>263.48</v>
      </c>
      <c r="Q173" s="1">
        <f>Q51 * GH_TFC_Efficiencies!Q201</f>
        <v>270.48</v>
      </c>
      <c r="R173" s="1">
        <f>R51 * GH_TFC_Efficiencies!R201</f>
        <v>277.48</v>
      </c>
      <c r="S173" s="1">
        <f>S51 * GH_TFC_Efficiencies!S201</f>
        <v>284.90000000000003</v>
      </c>
      <c r="T173" s="1">
        <f>T51 * GH_TFC_Efficiencies!T201</f>
        <v>288.54000000000002</v>
      </c>
      <c r="U173" s="1">
        <f>U51 * GH_TFC_Efficiencies!U201</f>
        <v>297.22000000000003</v>
      </c>
      <c r="V173" s="1">
        <f>V51 * GH_TFC_Efficiencies!V201</f>
        <v>306.18</v>
      </c>
      <c r="W173" s="1">
        <f>W51 * GH_TFC_Efficiencies!W201</f>
        <v>315.28000000000003</v>
      </c>
      <c r="X173" s="1">
        <f>X51 * GH_TFC_Efficiencies!X201</f>
        <v>324.94000000000005</v>
      </c>
      <c r="Y173" s="1">
        <f>Y51 * GH_TFC_Efficiencies!Y201</f>
        <v>335.02000000000004</v>
      </c>
      <c r="Z173" s="1">
        <f>Z51 * GH_TFC_Efficiencies!Z201</f>
        <v>344.96000000000004</v>
      </c>
      <c r="AA173" s="1">
        <f>AA51 * GH_TFC_Efficiencies!AA201</f>
        <v>355.74</v>
      </c>
      <c r="AB173" s="1">
        <f>AB51 * GH_TFC_Efficiencies!AB201</f>
        <v>366.8</v>
      </c>
      <c r="AC173" s="1">
        <f>AC51 * GH_TFC_Efficiencies!AC201</f>
        <v>378.14000000000004</v>
      </c>
      <c r="AD173" s="1">
        <f>AD51 * GH_TFC_Efficiencies!AD201</f>
        <v>389.76000000000005</v>
      </c>
      <c r="AE173" s="1">
        <f>AE51 * GH_TFC_Efficiencies!AE201</f>
        <v>400.82000000000005</v>
      </c>
      <c r="AF173" s="1">
        <f>AF51 * GH_TFC_Efficiencies!AF201</f>
        <v>410.48</v>
      </c>
      <c r="AG173" s="1">
        <f>AG51 * GH_TFC_Efficiencies!AG201</f>
        <v>419.86</v>
      </c>
      <c r="AH173" s="1">
        <f>AH51 * GH_TFC_Efficiencies!AH201</f>
        <v>431.06000000000006</v>
      </c>
      <c r="AI173" s="1">
        <f>AI51 * GH_TFC_Efficiencies!AI201</f>
        <v>440.44000000000005</v>
      </c>
      <c r="AJ173" s="1">
        <f>AJ51 * GH_TFC_Efficiencies!AJ201</f>
        <v>283.08000000000004</v>
      </c>
      <c r="AK173" s="1">
        <f>AK51 * GH_TFC_Efficiencies!AK201</f>
        <v>256.62</v>
      </c>
      <c r="AL173" s="1">
        <f>AL51 * GH_TFC_Efficiencies!AL201</f>
        <v>239.26000000000002</v>
      </c>
      <c r="AM173" s="1">
        <f>AM51 * GH_TFC_Efficiencies!AM201</f>
        <v>220.36</v>
      </c>
      <c r="AN173" s="1">
        <f>AN51 * GH_TFC_Efficiencies!AN201</f>
        <v>204.54000000000002</v>
      </c>
      <c r="AO173" s="1">
        <f>AO51 * GH_TFC_Efficiencies!AO201</f>
        <v>189.84000000000003</v>
      </c>
      <c r="AP173" s="1">
        <f>AP51 * GH_TFC_Efficiencies!AP201</f>
        <v>176.54000000000002</v>
      </c>
      <c r="AQ173" s="1">
        <f>AQ51 * GH_TFC_Efficiencies!AQ201</f>
        <v>166.60000000000002</v>
      </c>
      <c r="AR173" s="1">
        <f>AR51 * GH_TFC_Efficiencies!AR201</f>
        <v>158.62</v>
      </c>
      <c r="AS173" s="1">
        <f>AS51 * GH_TFC_Efficiencies!AS201</f>
        <v>154.00000000000003</v>
      </c>
      <c r="AT173" s="1">
        <f>AT51 * GH_TFC_Efficiencies!AT201</f>
        <v>151.06</v>
      </c>
      <c r="AU173" s="1">
        <f>AU51 * GH_TFC_Efficiencies!AU201</f>
        <v>155.68</v>
      </c>
      <c r="AV173" s="1">
        <f>AV51 * GH_TFC_Efficiencies!AV201</f>
        <v>154.00000000000003</v>
      </c>
      <c r="AW173" s="1">
        <f>AW51 * GH_TFC_Efficiencies!AW201</f>
        <v>155.54000000000002</v>
      </c>
    </row>
    <row r="174" spans="1:49" s="1" customFormat="1">
      <c r="A174" s="1" t="str">
        <f t="shared" ref="A174:E174" si="112">A52</f>
        <v>GH</v>
      </c>
      <c r="B174" s="1" t="str">
        <f t="shared" si="112"/>
        <v>Non-specified (other)</v>
      </c>
      <c r="C174" s="1" t="str">
        <f t="shared" si="112"/>
        <v>Electricity</v>
      </c>
      <c r="D174" s="1" t="str">
        <f t="shared" si="112"/>
        <v>Electric motors</v>
      </c>
      <c r="E174" s="1" t="str">
        <f t="shared" si="112"/>
        <v>MD - Electric motors</v>
      </c>
      <c r="F174" s="1" t="s">
        <v>293</v>
      </c>
      <c r="G174" s="1">
        <f>G52 * GH_TFC_Efficiencies!G206</f>
        <v>0</v>
      </c>
      <c r="H174" s="1">
        <f>H52 * GH_TFC_Efficiencies!H206</f>
        <v>0</v>
      </c>
      <c r="I174" s="1">
        <f>I52 * GH_TFC_Efficiencies!I206</f>
        <v>0</v>
      </c>
      <c r="J174" s="1">
        <f>J52 * GH_TFC_Efficiencies!J206</f>
        <v>0</v>
      </c>
      <c r="K174" s="1">
        <f>K52 * GH_TFC_Efficiencies!K206</f>
        <v>0</v>
      </c>
      <c r="L174" s="1">
        <f>L52 * GH_TFC_Efficiencies!L206</f>
        <v>0</v>
      </c>
      <c r="M174" s="1">
        <f>M52 * GH_TFC_Efficiencies!M206</f>
        <v>0</v>
      </c>
      <c r="N174" s="1">
        <f>N52 * GH_TFC_Efficiencies!N206</f>
        <v>0</v>
      </c>
      <c r="O174" s="1">
        <f>O52 * GH_TFC_Efficiencies!O206</f>
        <v>0</v>
      </c>
      <c r="P174" s="1">
        <f>P52 * GH_TFC_Efficiencies!P206</f>
        <v>0</v>
      </c>
      <c r="Q174" s="1">
        <f>Q52 * GH_TFC_Efficiencies!Q206</f>
        <v>0</v>
      </c>
      <c r="R174" s="1">
        <f>R52 * GH_TFC_Efficiencies!R206</f>
        <v>0</v>
      </c>
      <c r="S174" s="1">
        <f>S52 * GH_TFC_Efficiencies!S206</f>
        <v>0</v>
      </c>
      <c r="T174" s="1">
        <f>T52 * GH_TFC_Efficiencies!T206</f>
        <v>0</v>
      </c>
      <c r="U174" s="1">
        <f>U52 * GH_TFC_Efficiencies!U206</f>
        <v>0</v>
      </c>
      <c r="V174" s="1">
        <f>V52 * GH_TFC_Efficiencies!V206</f>
        <v>0</v>
      </c>
      <c r="W174" s="1">
        <f>W52 * GH_TFC_Efficiencies!W206</f>
        <v>0</v>
      </c>
      <c r="X174" s="1">
        <f>X52 * GH_TFC_Efficiencies!X206</f>
        <v>0</v>
      </c>
      <c r="Y174" s="1">
        <f>Y52 * GH_TFC_Efficiencies!Y206</f>
        <v>0</v>
      </c>
      <c r="Z174" s="1">
        <f>Z52 * GH_TFC_Efficiencies!Z206</f>
        <v>0</v>
      </c>
      <c r="AA174" s="1">
        <f>AA52 * GH_TFC_Efficiencies!AA206</f>
        <v>0</v>
      </c>
      <c r="AB174" s="1">
        <f>AB52 * GH_TFC_Efficiencies!AB206</f>
        <v>0</v>
      </c>
      <c r="AC174" s="1">
        <f>AC52 * GH_TFC_Efficiencies!AC206</f>
        <v>0</v>
      </c>
      <c r="AD174" s="1">
        <f>AD52 * GH_TFC_Efficiencies!AD206</f>
        <v>0</v>
      </c>
      <c r="AE174" s="1">
        <f>AE52 * GH_TFC_Efficiencies!AE206</f>
        <v>1.693650621301777</v>
      </c>
      <c r="AF174" s="1">
        <f>AF52 * GH_TFC_Efficiencies!AF206</f>
        <v>2.269389139393942</v>
      </c>
      <c r="AG174" s="1">
        <f>AG52 * GH_TFC_Efficiencies!AG206</f>
        <v>5.5680088554216932E-2</v>
      </c>
      <c r="AH174" s="1">
        <f>AH52 * GH_TFC_Efficiencies!AH206</f>
        <v>0</v>
      </c>
      <c r="AI174" s="1">
        <f>AI52 * GH_TFC_Efficiencies!AI206</f>
        <v>4.4100655357142901E-2</v>
      </c>
      <c r="AJ174" s="1">
        <f>AJ52 * GH_TFC_Efficiencies!AJ206</f>
        <v>0</v>
      </c>
      <c r="AK174" s="1">
        <f>AK52 * GH_TFC_Efficiencies!AK206</f>
        <v>0</v>
      </c>
      <c r="AL174" s="1">
        <f>AL52 * GH_TFC_Efficiencies!AL206</f>
        <v>0</v>
      </c>
      <c r="AM174" s="1">
        <f>AM52 * GH_TFC_Efficiencies!AM206</f>
        <v>0</v>
      </c>
      <c r="AN174" s="1">
        <f>AN52 * GH_TFC_Efficiencies!AN206</f>
        <v>0</v>
      </c>
      <c r="AO174" s="1">
        <f>AO52 * GH_TFC_Efficiencies!AO206</f>
        <v>0</v>
      </c>
      <c r="AP174" s="1">
        <f>AP52 * GH_TFC_Efficiencies!AP206</f>
        <v>0</v>
      </c>
      <c r="AQ174" s="1">
        <f>AQ52 * GH_TFC_Efficiencies!AQ206</f>
        <v>0</v>
      </c>
      <c r="AR174" s="1">
        <f>AR52 * GH_TFC_Efficiencies!AR206</f>
        <v>0</v>
      </c>
      <c r="AS174" s="1">
        <f>AS52 * GH_TFC_Efficiencies!AS206</f>
        <v>0</v>
      </c>
      <c r="AT174" s="1">
        <f>AT52 * GH_TFC_Efficiencies!AT206</f>
        <v>0</v>
      </c>
      <c r="AU174" s="1">
        <f>AU52 * GH_TFC_Efficiencies!AU206</f>
        <v>0</v>
      </c>
      <c r="AV174" s="1">
        <f>AV52 * GH_TFC_Efficiencies!AV206</f>
        <v>0</v>
      </c>
      <c r="AW174" s="1">
        <f>AW52 * GH_TFC_Efficiencies!AW206</f>
        <v>0</v>
      </c>
    </row>
    <row r="175" spans="1:49" s="1" customFormat="1">
      <c r="A175" s="1" t="str">
        <f t="shared" ref="A175:E175" si="113">A53</f>
        <v>GH</v>
      </c>
      <c r="B175" s="1" t="str">
        <f t="shared" si="113"/>
        <v>Non-specified (other)</v>
      </c>
      <c r="C175" s="1" t="str">
        <f t="shared" si="113"/>
        <v>Electricity</v>
      </c>
      <c r="D175" s="1" t="str">
        <f t="shared" si="113"/>
        <v>Electric heaters - MTH.100.C</v>
      </c>
      <c r="E175" s="1" t="str">
        <f t="shared" si="113"/>
        <v>MTH.100.C - Electric heaters</v>
      </c>
      <c r="F175" s="1" t="s">
        <v>293</v>
      </c>
      <c r="G175" s="1">
        <f>G53 * GH_TFC_Efficiencies!G209</f>
        <v>0</v>
      </c>
      <c r="H175" s="1">
        <f>H53 * GH_TFC_Efficiencies!H209</f>
        <v>0</v>
      </c>
      <c r="I175" s="1">
        <f>I53 * GH_TFC_Efficiencies!I209</f>
        <v>0</v>
      </c>
      <c r="J175" s="1">
        <f>J53 * GH_TFC_Efficiencies!J209</f>
        <v>0</v>
      </c>
      <c r="K175" s="1">
        <f>K53 * GH_TFC_Efficiencies!K209</f>
        <v>0</v>
      </c>
      <c r="L175" s="1">
        <f>L53 * GH_TFC_Efficiencies!L209</f>
        <v>0</v>
      </c>
      <c r="M175" s="1">
        <f>M53 * GH_TFC_Efficiencies!M209</f>
        <v>0</v>
      </c>
      <c r="N175" s="1">
        <f>N53 * GH_TFC_Efficiencies!N209</f>
        <v>0</v>
      </c>
      <c r="O175" s="1">
        <f>O53 * GH_TFC_Efficiencies!O209</f>
        <v>0</v>
      </c>
      <c r="P175" s="1">
        <f>P53 * GH_TFC_Efficiencies!P209</f>
        <v>0</v>
      </c>
      <c r="Q175" s="1">
        <f>Q53 * GH_TFC_Efficiencies!Q209</f>
        <v>0</v>
      </c>
      <c r="R175" s="1">
        <f>R53 * GH_TFC_Efficiencies!R209</f>
        <v>0</v>
      </c>
      <c r="S175" s="1">
        <f>S53 * GH_TFC_Efficiencies!S209</f>
        <v>0</v>
      </c>
      <c r="T175" s="1">
        <f>T53 * GH_TFC_Efficiencies!T209</f>
        <v>0</v>
      </c>
      <c r="U175" s="1">
        <f>U53 * GH_TFC_Efficiencies!U209</f>
        <v>0</v>
      </c>
      <c r="V175" s="1">
        <f>V53 * GH_TFC_Efficiencies!V209</f>
        <v>0</v>
      </c>
      <c r="W175" s="1">
        <f>W53 * GH_TFC_Efficiencies!W209</f>
        <v>0</v>
      </c>
      <c r="X175" s="1">
        <f>X53 * GH_TFC_Efficiencies!X209</f>
        <v>0</v>
      </c>
      <c r="Y175" s="1">
        <f>Y53 * GH_TFC_Efficiencies!Y209</f>
        <v>0</v>
      </c>
      <c r="Z175" s="1">
        <f>Z53 * GH_TFC_Efficiencies!Z209</f>
        <v>0</v>
      </c>
      <c r="AA175" s="1">
        <f>AA53 * GH_TFC_Efficiencies!AA209</f>
        <v>0</v>
      </c>
      <c r="AB175" s="1">
        <f>AB53 * GH_TFC_Efficiencies!AB209</f>
        <v>0</v>
      </c>
      <c r="AC175" s="1">
        <f>AC53 * GH_TFC_Efficiencies!AC209</f>
        <v>0</v>
      </c>
      <c r="AD175" s="1">
        <f>AD53 * GH_TFC_Efficiencies!AD209</f>
        <v>0</v>
      </c>
      <c r="AE175" s="1">
        <f>AE53 * GH_TFC_Efficiencies!AE209</f>
        <v>1.8378106508875736</v>
      </c>
      <c r="AF175" s="1">
        <f>AF53 * GH_TFC_Efficiencies!AF209</f>
        <v>2.4578909090909091</v>
      </c>
      <c r="AG175" s="1">
        <f>AG53 * GH_TFC_Efficiencies!AG209</f>
        <v>6.019156626506024E-2</v>
      </c>
      <c r="AH175" s="1">
        <f>AH53 * GH_TFC_Efficiencies!AH209</f>
        <v>0</v>
      </c>
      <c r="AI175" s="1">
        <f>AI53 * GH_TFC_Efficiencies!AI209</f>
        <v>4.7496428571428564E-2</v>
      </c>
      <c r="AJ175" s="1">
        <f>AJ53 * GH_TFC_Efficiencies!AJ209</f>
        <v>0</v>
      </c>
      <c r="AK175" s="1">
        <f>AK53 * GH_TFC_Efficiencies!AK209</f>
        <v>0</v>
      </c>
      <c r="AL175" s="1">
        <f>AL53 * GH_TFC_Efficiencies!AL209</f>
        <v>0</v>
      </c>
      <c r="AM175" s="1">
        <f>AM53 * GH_TFC_Efficiencies!AM209</f>
        <v>0</v>
      </c>
      <c r="AN175" s="1">
        <f>AN53 * GH_TFC_Efficiencies!AN209</f>
        <v>0</v>
      </c>
      <c r="AO175" s="1">
        <f>AO53 * GH_TFC_Efficiencies!AO209</f>
        <v>0</v>
      </c>
      <c r="AP175" s="1">
        <f>AP53 * GH_TFC_Efficiencies!AP209</f>
        <v>0</v>
      </c>
      <c r="AQ175" s="1">
        <f>AQ53 * GH_TFC_Efficiencies!AQ209</f>
        <v>0</v>
      </c>
      <c r="AR175" s="1">
        <f>AR53 * GH_TFC_Efficiencies!AR209</f>
        <v>0</v>
      </c>
      <c r="AS175" s="1">
        <f>AS53 * GH_TFC_Efficiencies!AS209</f>
        <v>0</v>
      </c>
      <c r="AT175" s="1">
        <f>AT53 * GH_TFC_Efficiencies!AT209</f>
        <v>0</v>
      </c>
      <c r="AU175" s="1">
        <f>AU53 * GH_TFC_Efficiencies!AU209</f>
        <v>0</v>
      </c>
      <c r="AV175" s="1">
        <f>AV53 * GH_TFC_Efficiencies!AV209</f>
        <v>0</v>
      </c>
      <c r="AW175" s="1">
        <f>AW53 * GH_TFC_Efficiencies!AW209</f>
        <v>0</v>
      </c>
    </row>
    <row r="176" spans="1:49" s="1" customFormat="1">
      <c r="A176" s="1" t="str">
        <f t="shared" ref="A176:E176" si="114">A54</f>
        <v>GH</v>
      </c>
      <c r="B176" s="1" t="str">
        <f t="shared" si="114"/>
        <v>Non-specified (other)</v>
      </c>
      <c r="C176" s="1" t="str">
        <f t="shared" si="114"/>
        <v>Electricity</v>
      </c>
      <c r="D176" s="1" t="str">
        <f t="shared" si="114"/>
        <v>Electric lights</v>
      </c>
      <c r="E176" s="1" t="str">
        <f t="shared" si="114"/>
        <v>Light - Electric lights</v>
      </c>
      <c r="F176" s="1" t="s">
        <v>293</v>
      </c>
      <c r="G176" s="1">
        <f>G54 * GH_TFC_Efficiencies!G212</f>
        <v>0</v>
      </c>
      <c r="H176" s="1">
        <f>H54 * GH_TFC_Efficiencies!H212</f>
        <v>0</v>
      </c>
      <c r="I176" s="1">
        <f>I54 * GH_TFC_Efficiencies!I212</f>
        <v>0</v>
      </c>
      <c r="J176" s="1">
        <f>J54 * GH_TFC_Efficiencies!J212</f>
        <v>4.7555893536121691E-2</v>
      </c>
      <c r="K176" s="1">
        <f>K54 * GH_TFC_Efficiencies!K212</f>
        <v>0</v>
      </c>
      <c r="L176" s="1">
        <f>L54 * GH_TFC_Efficiencies!L212</f>
        <v>4.6755893536121688E-2</v>
      </c>
      <c r="M176" s="1">
        <f>M54 * GH_TFC_Efficiencies!M212</f>
        <v>4.6355893536121684E-2</v>
      </c>
      <c r="N176" s="1">
        <f>N54 * GH_TFC_Efficiencies!N212</f>
        <v>0</v>
      </c>
      <c r="O176" s="1">
        <f>O54 * GH_TFC_Efficiencies!O212</f>
        <v>0</v>
      </c>
      <c r="P176" s="1">
        <f>P54 * GH_TFC_Efficiencies!P212</f>
        <v>0</v>
      </c>
      <c r="Q176" s="1">
        <f>Q54 * GH_TFC_Efficiencies!Q212</f>
        <v>4.4755893536121694E-2</v>
      </c>
      <c r="R176" s="1">
        <f>R54 * GH_TFC_Efficiencies!R212</f>
        <v>0.35484714828897351</v>
      </c>
      <c r="S176" s="1">
        <f>S54 * GH_TFC_Efficiencies!S212</f>
        <v>0.26373536121673008</v>
      </c>
      <c r="T176" s="1">
        <f>T54 * GH_TFC_Efficiencies!T212</f>
        <v>0.13066768060836503</v>
      </c>
      <c r="U176" s="1">
        <f>U54 * GH_TFC_Efficiencies!U212</f>
        <v>0.25893536121673016</v>
      </c>
      <c r="V176" s="1">
        <f>V54 * GH_TFC_Efficiencies!V212</f>
        <v>0</v>
      </c>
      <c r="W176" s="1">
        <f>W54 * GH_TFC_Efficiencies!W212</f>
        <v>0</v>
      </c>
      <c r="X176" s="1">
        <f>X54 * GH_TFC_Efficiencies!X212</f>
        <v>0</v>
      </c>
      <c r="Y176" s="1">
        <f>Y54 * GH_TFC_Efficiencies!Y212</f>
        <v>4.1555893536121685E-2</v>
      </c>
      <c r="Z176" s="1">
        <f>Z54 * GH_TFC_Efficiencies!Z212</f>
        <v>4.1155893536121681E-2</v>
      </c>
      <c r="AA176" s="1">
        <f>AA54 * GH_TFC_Efficiencies!AA212</f>
        <v>0</v>
      </c>
      <c r="AB176" s="1">
        <f>AB54 * GH_TFC_Efficiencies!AB212</f>
        <v>0</v>
      </c>
      <c r="AC176" s="1">
        <f>AC54 * GH_TFC_Efficiencies!AC212</f>
        <v>3.9955893536121681E-2</v>
      </c>
      <c r="AD176" s="1">
        <f>AD54 * GH_TFC_Efficiencies!AD212</f>
        <v>3.9555893536121683E-2</v>
      </c>
      <c r="AE176" s="1">
        <f>AE54 * GH_TFC_Efficiencies!AE212</f>
        <v>1.938915112381038</v>
      </c>
      <c r="AF176" s="1">
        <f>AF54 * GH_TFC_Efficiencies!AF212</f>
        <v>2.5669400314936444</v>
      </c>
      <c r="AG176" s="1">
        <f>AG54 * GH_TFC_Efficiencies!AG212</f>
        <v>4.813974987402081E-2</v>
      </c>
      <c r="AH176" s="1">
        <f>AH54 * GH_TFC_Efficiencies!AH212</f>
        <v>0</v>
      </c>
      <c r="AI176" s="1">
        <f>AI54 * GH_TFC_Efficiencies!AI212</f>
        <v>4.538784175267066E-2</v>
      </c>
      <c r="AJ176" s="1">
        <f>AJ54 * GH_TFC_Efficiencies!AJ212</f>
        <v>0</v>
      </c>
      <c r="AK176" s="1">
        <f>AK54 * GH_TFC_Efficiencies!AK212</f>
        <v>0</v>
      </c>
      <c r="AL176" s="1">
        <f>AL54 * GH_TFC_Efficiencies!AL212</f>
        <v>0</v>
      </c>
      <c r="AM176" s="1">
        <f>AM54 * GH_TFC_Efficiencies!AM212</f>
        <v>0</v>
      </c>
      <c r="AN176" s="1">
        <f>AN54 * GH_TFC_Efficiencies!AN212</f>
        <v>0</v>
      </c>
      <c r="AO176" s="1">
        <f>AO54 * GH_TFC_Efficiencies!AO212</f>
        <v>0</v>
      </c>
      <c r="AP176" s="1">
        <f>AP54 * GH_TFC_Efficiencies!AP212</f>
        <v>0</v>
      </c>
      <c r="AQ176" s="1">
        <f>AQ54 * GH_TFC_Efficiencies!AQ212</f>
        <v>0</v>
      </c>
      <c r="AR176" s="1">
        <f>AR54 * GH_TFC_Efficiencies!AR212</f>
        <v>0</v>
      </c>
      <c r="AS176" s="1">
        <f>AS54 * GH_TFC_Efficiencies!AS212</f>
        <v>0</v>
      </c>
      <c r="AT176" s="1">
        <f>AT54 * GH_TFC_Efficiencies!AT212</f>
        <v>0</v>
      </c>
      <c r="AU176" s="1">
        <f>AU54 * GH_TFC_Efficiencies!AU212</f>
        <v>0</v>
      </c>
      <c r="AV176" s="1">
        <f>AV54 * GH_TFC_Efficiencies!AV212</f>
        <v>0</v>
      </c>
      <c r="AW176" s="1">
        <f>AW54 * GH_TFC_Efficiencies!AW212</f>
        <v>0</v>
      </c>
    </row>
    <row r="177" spans="1:49" s="1" customFormat="1">
      <c r="A177" s="1" t="str">
        <f t="shared" ref="A177:E177" si="115">A55</f>
        <v>GH</v>
      </c>
      <c r="B177" s="1" t="str">
        <f t="shared" si="115"/>
        <v>Non-specified (other)</v>
      </c>
      <c r="C177" s="1" t="str">
        <f t="shared" si="115"/>
        <v>Electricity</v>
      </c>
      <c r="D177" s="1" t="str">
        <f t="shared" si="115"/>
        <v>Refrigerators</v>
      </c>
      <c r="E177" s="1" t="str">
        <f t="shared" si="115"/>
        <v>LTH.-10.C - Refrigerators</v>
      </c>
      <c r="F177" s="1" t="s">
        <v>293</v>
      </c>
      <c r="G177" s="1">
        <f>G55 * GH_TFC_Efficiencies!G215</f>
        <v>0</v>
      </c>
      <c r="H177" s="1">
        <f>H55 * GH_TFC_Efficiencies!H215</f>
        <v>0</v>
      </c>
      <c r="I177" s="1">
        <f>I55 * GH_TFC_Efficiencies!I215</f>
        <v>0</v>
      </c>
      <c r="J177" s="1">
        <f>J55 * GH_TFC_Efficiencies!J215</f>
        <v>8.9414412456997966E-2</v>
      </c>
      <c r="K177" s="1">
        <f>K55 * GH_TFC_Efficiencies!K215</f>
        <v>0</v>
      </c>
      <c r="L177" s="1">
        <f>L55 * GH_TFC_Efficiencies!L215</f>
        <v>9.4521437624479426E-2</v>
      </c>
      <c r="M177" s="1">
        <f>M55 * GH_TFC_Efficiencies!M215</f>
        <v>9.7127331160601085E-2</v>
      </c>
      <c r="N177" s="1">
        <f>N55 * GH_TFC_Efficiencies!N215</f>
        <v>0</v>
      </c>
      <c r="O177" s="1">
        <f>O55 * GH_TFC_Efficiencies!O215</f>
        <v>0</v>
      </c>
      <c r="P177" s="1">
        <f>P55 * GH_TFC_Efficiencies!P215</f>
        <v>0</v>
      </c>
      <c r="Q177" s="1">
        <f>Q55 * GH_TFC_Efficiencies!Q215</f>
        <v>0.10790011165429414</v>
      </c>
      <c r="R177" s="1">
        <f>R55 * GH_TFC_Efficiencies!R215</f>
        <v>0.8854448669201519</v>
      </c>
      <c r="S177" s="1">
        <f>S55 * GH_TFC_Efficiencies!S215</f>
        <v>0.68097615426398683</v>
      </c>
      <c r="T177" s="1">
        <f>T55 * GH_TFC_Efficiencies!T215</f>
        <v>0.34903909107369174</v>
      </c>
      <c r="U177" s="1">
        <f>U55 * GH_TFC_Efficiencies!U215</f>
        <v>0.71538973384030402</v>
      </c>
      <c r="V177" s="1">
        <f>V55 * GH_TFC_Efficiencies!V215</f>
        <v>0</v>
      </c>
      <c r="W177" s="1">
        <f>W55 * GH_TFC_Efficiencies!W215</f>
        <v>0</v>
      </c>
      <c r="X177" s="1">
        <f>X55 * GH_TFC_Efficiencies!X215</f>
        <v>0</v>
      </c>
      <c r="Y177" s="1">
        <f>Y55 * GH_TFC_Efficiencies!Y215</f>
        <v>0.13112186311787072</v>
      </c>
      <c r="Z177" s="1">
        <f>Z55 * GH_TFC_Efficiencies!Z215</f>
        <v>0.1341817249079606</v>
      </c>
      <c r="AA177" s="1">
        <f>AA55 * GH_TFC_Efficiencies!AA215</f>
        <v>0</v>
      </c>
      <c r="AB177" s="1">
        <f>AB55 * GH_TFC_Efficiencies!AB215</f>
        <v>0</v>
      </c>
      <c r="AC177" s="1">
        <f>AC55 * GH_TFC_Efficiencies!AC215</f>
        <v>0.14357083408775423</v>
      </c>
      <c r="AD177" s="1">
        <f>AD55 * GH_TFC_Efficiencies!AD215</f>
        <v>0.14677037841752669</v>
      </c>
      <c r="AE177" s="1">
        <f>AE55 * GH_TFC_Efficiencies!AE215</f>
        <v>5.219103426552973</v>
      </c>
      <c r="AF177" s="1">
        <f>AF55 * GH_TFC_Efficiencies!AF215</f>
        <v>7.1094470655008033</v>
      </c>
      <c r="AG177" s="1">
        <f>AG55 * GH_TFC_Efficiencies!AG215</f>
        <v>0.11979201188240196</v>
      </c>
      <c r="AH177" s="1">
        <f>AH55 * GH_TFC_Efficiencies!AH215</f>
        <v>0</v>
      </c>
      <c r="AI177" s="1">
        <f>AI55 * GH_TFC_Efficiencies!AI215</f>
        <v>0.13316066436819765</v>
      </c>
      <c r="AJ177" s="1">
        <f>AJ55 * GH_TFC_Efficiencies!AJ215</f>
        <v>0</v>
      </c>
      <c r="AK177" s="1">
        <f>AK55 * GH_TFC_Efficiencies!AK215</f>
        <v>0</v>
      </c>
      <c r="AL177" s="1">
        <f>AL55 * GH_TFC_Efficiencies!AL215</f>
        <v>0</v>
      </c>
      <c r="AM177" s="1">
        <f>AM55 * GH_TFC_Efficiencies!AM215</f>
        <v>0</v>
      </c>
      <c r="AN177" s="1">
        <f>AN55 * GH_TFC_Efficiencies!AN215</f>
        <v>0</v>
      </c>
      <c r="AO177" s="1">
        <f>AO55 * GH_TFC_Efficiencies!AO215</f>
        <v>0</v>
      </c>
      <c r="AP177" s="1">
        <f>AP55 * GH_TFC_Efficiencies!AP215</f>
        <v>0</v>
      </c>
      <c r="AQ177" s="1">
        <f>AQ55 * GH_TFC_Efficiencies!AQ215</f>
        <v>0</v>
      </c>
      <c r="AR177" s="1">
        <f>AR55 * GH_TFC_Efficiencies!AR215</f>
        <v>0</v>
      </c>
      <c r="AS177" s="1">
        <f>AS55 * GH_TFC_Efficiencies!AS215</f>
        <v>0</v>
      </c>
      <c r="AT177" s="1">
        <f>AT55 * GH_TFC_Efficiencies!AT215</f>
        <v>0</v>
      </c>
      <c r="AU177" s="1">
        <f>AU55 * GH_TFC_Efficiencies!AU215</f>
        <v>0</v>
      </c>
      <c r="AV177" s="1">
        <f>AV55 * GH_TFC_Efficiencies!AV215</f>
        <v>0</v>
      </c>
      <c r="AW177" s="1">
        <f>AW55 * GH_TFC_Efficiencies!AW215</f>
        <v>0</v>
      </c>
    </row>
    <row r="178" spans="1:49" s="1" customFormat="1">
      <c r="A178" s="1" t="str">
        <f t="shared" ref="A178:E178" si="116">A56</f>
        <v>GH</v>
      </c>
      <c r="B178" s="1" t="str">
        <f t="shared" si="116"/>
        <v>Non-specified (other)</v>
      </c>
      <c r="C178" s="1" t="str">
        <f t="shared" si="116"/>
        <v>Electricity</v>
      </c>
      <c r="D178" s="1" t="str">
        <f t="shared" si="116"/>
        <v>Televisions</v>
      </c>
      <c r="E178" s="1" t="str">
        <f t="shared" si="116"/>
        <v>Light - Televisions</v>
      </c>
      <c r="F178" s="1" t="s">
        <v>293</v>
      </c>
      <c r="G178" s="1">
        <f>G56 * GH_TFC_Efficiencies!G218</f>
        <v>0</v>
      </c>
      <c r="H178" s="1">
        <f>H56 * GH_TFC_Efficiencies!H218</f>
        <v>0</v>
      </c>
      <c r="I178" s="1">
        <f>I56 * GH_TFC_Efficiencies!I218</f>
        <v>0</v>
      </c>
      <c r="J178" s="1">
        <f>J56 * GH_TFC_Efficiencies!J218</f>
        <v>1.3306924338089096E-2</v>
      </c>
      <c r="K178" s="1">
        <f>K56 * GH_TFC_Efficiencies!K218</f>
        <v>0</v>
      </c>
      <c r="L178" s="1">
        <f>L56 * GH_TFC_Efficiencies!L218</f>
        <v>1.3083071127079921E-2</v>
      </c>
      <c r="M178" s="1">
        <f>M56 * GH_TFC_Efficiencies!M218</f>
        <v>1.2971144521575332E-2</v>
      </c>
      <c r="N178" s="1">
        <f>N56 * GH_TFC_Efficiencies!N218</f>
        <v>0</v>
      </c>
      <c r="O178" s="1">
        <f>O56 * GH_TFC_Efficiencies!O218</f>
        <v>0</v>
      </c>
      <c r="P178" s="1">
        <f>P56 * GH_TFC_Efficiencies!P218</f>
        <v>0</v>
      </c>
      <c r="Q178" s="1">
        <f>Q56 * GH_TFC_Efficiencies!Q218</f>
        <v>1.2523438099556986E-2</v>
      </c>
      <c r="R178" s="1">
        <f>R56 * GH_TFC_Efficiencies!R218</f>
        <v>9.929209195241917E-2</v>
      </c>
      <c r="S178" s="1">
        <f>S56 * GH_TFC_Efficiencies!S218</f>
        <v>7.3797509331286856E-2</v>
      </c>
      <c r="T178" s="1">
        <f>T56 * GH_TFC_Efficiencies!T218</f>
        <v>3.6562974849129667E-2</v>
      </c>
      <c r="U178" s="1">
        <f>U56 * GH_TFC_Efficiencies!U218</f>
        <v>7.2454390065231813E-2</v>
      </c>
      <c r="V178" s="1">
        <f>V56 * GH_TFC_Efficiencies!V218</f>
        <v>0</v>
      </c>
      <c r="W178" s="1">
        <f>W56 * GH_TFC_Efficiencies!W218</f>
        <v>0</v>
      </c>
      <c r="X178" s="1">
        <f>X56 * GH_TFC_Efficiencies!X218</f>
        <v>0</v>
      </c>
      <c r="Y178" s="1">
        <f>Y56 * GH_TFC_Efficiencies!Y218</f>
        <v>1.1628025255520286E-2</v>
      </c>
      <c r="Z178" s="1">
        <f>Z56 * GH_TFC_Efficiencies!Z218</f>
        <v>1.1516098650015696E-2</v>
      </c>
      <c r="AA178" s="1">
        <f>AA56 * GH_TFC_Efficiencies!AA218</f>
        <v>0</v>
      </c>
      <c r="AB178" s="1">
        <f>AB56 * GH_TFC_Efficiencies!AB218</f>
        <v>0</v>
      </c>
      <c r="AC178" s="1">
        <f>AC56 * GH_TFC_Efficiencies!AC218</f>
        <v>1.1180318833501937E-2</v>
      </c>
      <c r="AD178" s="1">
        <f>AD56 * GH_TFC_Efficiencies!AD218</f>
        <v>1.1068392227997352E-2</v>
      </c>
      <c r="AE178" s="1">
        <f>AE56 * GH_TFC_Efficiencies!AE218</f>
        <v>0.38120720627371274</v>
      </c>
      <c r="AF178" s="1">
        <f>AF56 * GH_TFC_Efficiencies!AF218</f>
        <v>0.50301134511120915</v>
      </c>
      <c r="AG178" s="1">
        <f>AG56 * GH_TFC_Efficiencies!AG218</f>
        <v>8.2110950377012985E-3</v>
      </c>
      <c r="AH178" s="1">
        <f>AH56 * GH_TFC_Efficiencies!AH218</f>
        <v>0</v>
      </c>
      <c r="AI178" s="1">
        <f>AI56 * GH_TFC_Efficiencies!AI218</f>
        <v>8.5696429194344927E-3</v>
      </c>
      <c r="AJ178" s="1">
        <f>AJ56 * GH_TFC_Efficiencies!AJ218</f>
        <v>0</v>
      </c>
      <c r="AK178" s="1">
        <f>AK56 * GH_TFC_Efficiencies!AK218</f>
        <v>0</v>
      </c>
      <c r="AL178" s="1">
        <f>AL56 * GH_TFC_Efficiencies!AL218</f>
        <v>0</v>
      </c>
      <c r="AM178" s="1">
        <f>AM56 * GH_TFC_Efficiencies!AM218</f>
        <v>0</v>
      </c>
      <c r="AN178" s="1">
        <f>AN56 * GH_TFC_Efficiencies!AN218</f>
        <v>0</v>
      </c>
      <c r="AO178" s="1">
        <f>AO56 * GH_TFC_Efficiencies!AO218</f>
        <v>0</v>
      </c>
      <c r="AP178" s="1">
        <f>AP56 * GH_TFC_Efficiencies!AP218</f>
        <v>0</v>
      </c>
      <c r="AQ178" s="1">
        <f>AQ56 * GH_TFC_Efficiencies!AQ218</f>
        <v>0</v>
      </c>
      <c r="AR178" s="1">
        <f>AR56 * GH_TFC_Efficiencies!AR218</f>
        <v>0</v>
      </c>
      <c r="AS178" s="1">
        <f>AS56 * GH_TFC_Efficiencies!AS218</f>
        <v>0</v>
      </c>
      <c r="AT178" s="1">
        <f>AT56 * GH_TFC_Efficiencies!AT218</f>
        <v>0</v>
      </c>
      <c r="AU178" s="1">
        <f>AU56 * GH_TFC_Efficiencies!AU218</f>
        <v>0</v>
      </c>
      <c r="AV178" s="1">
        <f>AV56 * GH_TFC_Efficiencies!AV218</f>
        <v>0</v>
      </c>
      <c r="AW178" s="1">
        <f>AW56 * GH_TFC_Efficiencies!AW218</f>
        <v>0</v>
      </c>
    </row>
    <row r="179" spans="1:49" s="1" customFormat="1">
      <c r="A179" s="1" t="str">
        <f t="shared" ref="A179:E179" si="117">A57</f>
        <v>GH</v>
      </c>
      <c r="B179" s="1" t="str">
        <f t="shared" si="117"/>
        <v>Non-specified (other)</v>
      </c>
      <c r="C179" s="1" t="str">
        <f t="shared" si="117"/>
        <v>Electricity</v>
      </c>
      <c r="D179" s="1" t="str">
        <f t="shared" si="117"/>
        <v>Fans</v>
      </c>
      <c r="E179" s="1" t="str">
        <f t="shared" si="117"/>
        <v>KE - Fans</v>
      </c>
      <c r="F179" s="1" t="s">
        <v>293</v>
      </c>
      <c r="G179" s="1">
        <f>G57 * GH_TFC_Efficiencies!G221</f>
        <v>0</v>
      </c>
      <c r="H179" s="1">
        <f>H57 * GH_TFC_Efficiencies!H221</f>
        <v>0</v>
      </c>
      <c r="I179" s="1">
        <f>I57 * GH_TFC_Efficiencies!I221</f>
        <v>0</v>
      </c>
      <c r="J179" s="1">
        <f>J57 * GH_TFC_Efficiencies!J221</f>
        <v>1.1847645261972302E-2</v>
      </c>
      <c r="K179" s="1">
        <f>K57 * GH_TFC_Efficiencies!K221</f>
        <v>0</v>
      </c>
      <c r="L179" s="1">
        <f>L57 * GH_TFC_Efficiencies!L221</f>
        <v>1.1774940507146198E-2</v>
      </c>
      <c r="M179" s="1">
        <f>M57 * GH_TFC_Efficiencies!M221</f>
        <v>1.1736963521568009E-2</v>
      </c>
      <c r="N179" s="1">
        <f>N57 * GH_TFC_Efficiencies!N221</f>
        <v>0</v>
      </c>
      <c r="O179" s="1">
        <f>O57 * GH_TFC_Efficiencies!O221</f>
        <v>0</v>
      </c>
      <c r="P179" s="1">
        <f>P57 * GH_TFC_Efficiencies!P221</f>
        <v>0</v>
      </c>
      <c r="Q179" s="1">
        <f>Q57 * GH_TFC_Efficiencies!Q221</f>
        <v>1.1574224858154325E-2</v>
      </c>
      <c r="R179" s="1">
        <f>R57 * GH_TFC_Efficiencies!R221</f>
        <v>9.2246660096205399E-2</v>
      </c>
      <c r="S179" s="1">
        <f>S57 * GH_TFC_Efficiencies!S221</f>
        <v>6.8918142562721607E-2</v>
      </c>
      <c r="T179" s="1">
        <f>T57 * GH_TFC_Efficiencies!T221</f>
        <v>3.4322395810314307E-2</v>
      </c>
      <c r="U179" s="1">
        <f>U57 * GH_TFC_Efficiencies!U221</f>
        <v>6.8364942245875068E-2</v>
      </c>
      <c r="V179" s="1">
        <f>V57 * GH_TFC_Efficiencies!V221</f>
        <v>0</v>
      </c>
      <c r="W179" s="1">
        <f>W57 * GH_TFC_Efficiencies!W221</f>
        <v>0</v>
      </c>
      <c r="X179" s="1">
        <f>X57 * GH_TFC_Efficiencies!X221</f>
        <v>0</v>
      </c>
      <c r="Y179" s="1">
        <f>Y57 * GH_TFC_Efficiencies!Y221</f>
        <v>1.1196760070042576E-2</v>
      </c>
      <c r="Z179" s="1">
        <f>Z57 * GH_TFC_Efficiencies!Z221</f>
        <v>1.1144703147033194E-2</v>
      </c>
      <c r="AA179" s="1">
        <f>AA57 * GH_TFC_Efficiencies!AA221</f>
        <v>0</v>
      </c>
      <c r="AB179" s="1">
        <f>AB57 * GH_TFC_Efficiencies!AB221</f>
        <v>0</v>
      </c>
      <c r="AC179" s="1">
        <f>AC57 * GH_TFC_Efficiencies!AC221</f>
        <v>1.0982033945344491E-2</v>
      </c>
      <c r="AD179" s="1">
        <f>AD57 * GH_TFC_Efficiencies!AD221</f>
        <v>1.092564473389474E-2</v>
      </c>
      <c r="AE179" s="1">
        <f>AE57 * GH_TFC_Efficiencies!AE221</f>
        <v>0.37813523081638578</v>
      </c>
      <c r="AF179" s="1">
        <f>AF57 * GH_TFC_Efficiencies!AF221</f>
        <v>0.50139153231011613</v>
      </c>
      <c r="AG179" s="1">
        <f>AG57 * GH_TFC_Efficiencies!AG221</f>
        <v>8.2243812692432937E-3</v>
      </c>
      <c r="AH179" s="1">
        <f>AH57 * GH_TFC_Efficiencies!AH221</f>
        <v>0</v>
      </c>
      <c r="AI179" s="1">
        <f>AI57 * GH_TFC_Efficiencies!AI221</f>
        <v>8.6664345566325081E-3</v>
      </c>
      <c r="AJ179" s="1">
        <f>AJ57 * GH_TFC_Efficiencies!AJ221</f>
        <v>0</v>
      </c>
      <c r="AK179" s="1">
        <f>AK57 * GH_TFC_Efficiencies!AK221</f>
        <v>0</v>
      </c>
      <c r="AL179" s="1">
        <f>AL57 * GH_TFC_Efficiencies!AL221</f>
        <v>0</v>
      </c>
      <c r="AM179" s="1">
        <f>AM57 * GH_TFC_Efficiencies!AM221</f>
        <v>0</v>
      </c>
      <c r="AN179" s="1">
        <f>AN57 * GH_TFC_Efficiencies!AN221</f>
        <v>0</v>
      </c>
      <c r="AO179" s="1">
        <f>AO57 * GH_TFC_Efficiencies!AO221</f>
        <v>0</v>
      </c>
      <c r="AP179" s="1">
        <f>AP57 * GH_TFC_Efficiencies!AP221</f>
        <v>0</v>
      </c>
      <c r="AQ179" s="1">
        <f>AQ57 * GH_TFC_Efficiencies!AQ221</f>
        <v>0</v>
      </c>
      <c r="AR179" s="1">
        <f>AR57 * GH_TFC_Efficiencies!AR221</f>
        <v>0</v>
      </c>
      <c r="AS179" s="1">
        <f>AS57 * GH_TFC_Efficiencies!AS221</f>
        <v>0</v>
      </c>
      <c r="AT179" s="1">
        <f>AT57 * GH_TFC_Efficiencies!AT221</f>
        <v>0</v>
      </c>
      <c r="AU179" s="1">
        <f>AU57 * GH_TFC_Efficiencies!AU221</f>
        <v>0</v>
      </c>
      <c r="AV179" s="1">
        <f>AV57 * GH_TFC_Efficiencies!AV221</f>
        <v>0</v>
      </c>
      <c r="AW179" s="1">
        <f>AW57 * GH_TFC_Efficiencies!AW221</f>
        <v>0</v>
      </c>
    </row>
    <row r="180" spans="1:49" s="1" customFormat="1">
      <c r="A180" s="1" t="str">
        <f t="shared" ref="A180:E180" si="118">A58</f>
        <v>GH</v>
      </c>
      <c r="B180" s="1" t="str">
        <f t="shared" si="118"/>
        <v>Non-specified (other)</v>
      </c>
      <c r="C180" s="1" t="str">
        <f t="shared" si="118"/>
        <v>Electricity</v>
      </c>
      <c r="D180" s="1" t="str">
        <f t="shared" si="118"/>
        <v>Irons</v>
      </c>
      <c r="E180" s="1" t="str">
        <f t="shared" si="118"/>
        <v>MTH.200.C - Irons</v>
      </c>
      <c r="F180" s="1" t="s">
        <v>293</v>
      </c>
      <c r="G180" s="1">
        <f>G58 * GH_TFC_Efficiencies!G224</f>
        <v>0</v>
      </c>
      <c r="H180" s="1">
        <f>H58 * GH_TFC_Efficiencies!H224</f>
        <v>0</v>
      </c>
      <c r="I180" s="1">
        <f>I58 * GH_TFC_Efficiencies!I224</f>
        <v>0</v>
      </c>
      <c r="J180" s="1">
        <f>J58 * GH_TFC_Efficiencies!J224</f>
        <v>5.3445843652980801E-2</v>
      </c>
      <c r="K180" s="1">
        <f>K58 * GH_TFC_Efficiencies!K224</f>
        <v>0</v>
      </c>
      <c r="L180" s="1">
        <f>L58 * GH_TFC_Efficiencies!L224</f>
        <v>5.254676108417345E-2</v>
      </c>
      <c r="M180" s="1">
        <f>M58 * GH_TFC_Efficiencies!M224</f>
        <v>5.2097219799769785E-2</v>
      </c>
      <c r="N180" s="1">
        <f>N58 * GH_TFC_Efficiencies!N224</f>
        <v>0</v>
      </c>
      <c r="O180" s="1">
        <f>O58 * GH_TFC_Efficiencies!O224</f>
        <v>0</v>
      </c>
      <c r="P180" s="1">
        <f>P58 * GH_TFC_Efficiencies!P224</f>
        <v>0</v>
      </c>
      <c r="Q180" s="1">
        <f>Q58 * GH_TFC_Efficiencies!Q224</f>
        <v>5.0299054662155104E-2</v>
      </c>
      <c r="R180" s="1">
        <f>R58 * GH_TFC_Efficiencies!R224</f>
        <v>0.39879610702201151</v>
      </c>
      <c r="S180" s="1">
        <f>S58 * GH_TFC_Efficiencies!S224</f>
        <v>0.29639983256008656</v>
      </c>
      <c r="T180" s="1">
        <f>T58 * GH_TFC_Efficiencies!T224</f>
        <v>0.14685129242683229</v>
      </c>
      <c r="U180" s="1">
        <f>U58 * GH_TFC_Efficiencies!U224</f>
        <v>0.29100533714724258</v>
      </c>
      <c r="V180" s="1">
        <f>V58 * GH_TFC_Efficiencies!V224</f>
        <v>0</v>
      </c>
      <c r="W180" s="1">
        <f>W58 * GH_TFC_Efficiencies!W224</f>
        <v>0</v>
      </c>
      <c r="X180" s="1">
        <f>X58 * GH_TFC_Efficiencies!X224</f>
        <v>0</v>
      </c>
      <c r="Y180" s="1">
        <f>Y58 * GH_TFC_Efficiencies!Y224</f>
        <v>4.6702724386925742E-2</v>
      </c>
      <c r="Z180" s="1">
        <f>Z58 * GH_TFC_Efficiencies!Z224</f>
        <v>4.6253183102522077E-2</v>
      </c>
      <c r="AA180" s="1">
        <f>AA58 * GH_TFC_Efficiencies!AA224</f>
        <v>0</v>
      </c>
      <c r="AB180" s="1">
        <f>AB58 * GH_TFC_Efficiencies!AB224</f>
        <v>0</v>
      </c>
      <c r="AC180" s="1">
        <f>AC58 * GH_TFC_Efficiencies!AC224</f>
        <v>4.4904559249311068E-2</v>
      </c>
      <c r="AD180" s="1">
        <f>AD58 * GH_TFC_Efficiencies!AD224</f>
        <v>4.445501796490739E-2</v>
      </c>
      <c r="AE180" s="1">
        <f>AE58 * GH_TFC_Efficiencies!AE224</f>
        <v>1.5310781235583546</v>
      </c>
      <c r="AF180" s="1">
        <f>AF58 * GH_TFC_Efficiencies!AF224</f>
        <v>2.0202914680696109</v>
      </c>
      <c r="AG180" s="1">
        <f>AG58 * GH_TFC_Efficiencies!AG224</f>
        <v>3.2978988266177352E-2</v>
      </c>
      <c r="AH180" s="1">
        <f>AH58 * GH_TFC_Efficiencies!AH224</f>
        <v>0</v>
      </c>
      <c r="AI180" s="1">
        <f>AI58 * GH_TFC_Efficiencies!AI224</f>
        <v>3.4419057627236897E-2</v>
      </c>
      <c r="AJ180" s="1">
        <f>AJ58 * GH_TFC_Efficiencies!AJ224</f>
        <v>0</v>
      </c>
      <c r="AK180" s="1">
        <f>AK58 * GH_TFC_Efficiencies!AK224</f>
        <v>0</v>
      </c>
      <c r="AL180" s="1">
        <f>AL58 * GH_TFC_Efficiencies!AL224</f>
        <v>0</v>
      </c>
      <c r="AM180" s="1">
        <f>AM58 * GH_TFC_Efficiencies!AM224</f>
        <v>0</v>
      </c>
      <c r="AN180" s="1">
        <f>AN58 * GH_TFC_Efficiencies!AN224</f>
        <v>0</v>
      </c>
      <c r="AO180" s="1">
        <f>AO58 * GH_TFC_Efficiencies!AO224</f>
        <v>0</v>
      </c>
      <c r="AP180" s="1">
        <f>AP58 * GH_TFC_Efficiencies!AP224</f>
        <v>0</v>
      </c>
      <c r="AQ180" s="1">
        <f>AQ58 * GH_TFC_Efficiencies!AQ224</f>
        <v>0</v>
      </c>
      <c r="AR180" s="1">
        <f>AR58 * GH_TFC_Efficiencies!AR224</f>
        <v>0</v>
      </c>
      <c r="AS180" s="1">
        <f>AS58 * GH_TFC_Efficiencies!AS224</f>
        <v>0</v>
      </c>
      <c r="AT180" s="1">
        <f>AT58 * GH_TFC_Efficiencies!AT224</f>
        <v>0</v>
      </c>
      <c r="AU180" s="1">
        <f>AU58 * GH_TFC_Efficiencies!AU224</f>
        <v>0</v>
      </c>
      <c r="AV180" s="1">
        <f>AV58 * GH_TFC_Efficiencies!AV224</f>
        <v>0</v>
      </c>
      <c r="AW180" s="1">
        <f>AW58 * GH_TFC_Efficiencies!AW224</f>
        <v>0</v>
      </c>
    </row>
    <row r="181" spans="1:49" s="1" customFormat="1">
      <c r="A181" s="1" t="str">
        <f t="shared" ref="A181:E181" si="119">A59</f>
        <v>GH</v>
      </c>
      <c r="B181" s="1" t="str">
        <f t="shared" si="119"/>
        <v>Non-specified (other)</v>
      </c>
      <c r="C181" s="1" t="str">
        <f t="shared" si="119"/>
        <v>Electricity</v>
      </c>
      <c r="D181" s="1" t="str">
        <f t="shared" si="119"/>
        <v>Other appliances</v>
      </c>
      <c r="E181" s="1" t="str">
        <f t="shared" si="119"/>
        <v>MD - Other appliances</v>
      </c>
      <c r="F181" s="1" t="s">
        <v>293</v>
      </c>
      <c r="G181" s="1">
        <f>G59 * GH_TFC_Efficiencies!G227</f>
        <v>0</v>
      </c>
      <c r="H181" s="1">
        <f>H59 * GH_TFC_Efficiencies!H227</f>
        <v>0</v>
      </c>
      <c r="I181" s="1">
        <f>I59 * GH_TFC_Efficiencies!I227</f>
        <v>0</v>
      </c>
      <c r="J181" s="1">
        <f>J59 * GH_TFC_Efficiencies!J227</f>
        <v>3.5790469490912899E-2</v>
      </c>
      <c r="K181" s="1">
        <f>K59 * GH_TFC_Efficiencies!K227</f>
        <v>0</v>
      </c>
      <c r="L181" s="1">
        <f>L59 * GH_TFC_Efficiencies!L227</f>
        <v>3.5517222302159292E-2</v>
      </c>
      <c r="M181" s="1">
        <f>M59 * GH_TFC_Efficiencies!M227</f>
        <v>3.5376378946314582E-2</v>
      </c>
      <c r="N181" s="1">
        <f>N59 * GH_TFC_Efficiencies!N227</f>
        <v>0</v>
      </c>
      <c r="O181" s="1">
        <f>O59 * GH_TFC_Efficiencies!O227</f>
        <v>0</v>
      </c>
      <c r="P181" s="1">
        <f>P59 * GH_TFC_Efficiencies!P227</f>
        <v>0</v>
      </c>
      <c r="Q181" s="1">
        <f>Q59 * GH_TFC_Efficiencies!Q227</f>
        <v>3.4784873779816518E-2</v>
      </c>
      <c r="R181" s="1">
        <f>R59 * GH_TFC_Efficiencies!R227</f>
        <v>0.27703971641929748</v>
      </c>
      <c r="S181" s="1">
        <f>S59 * GH_TFC_Efficiencies!S227</f>
        <v>0.20683345290417551</v>
      </c>
      <c r="T181" s="1">
        <f>T59 * GH_TFC_Efficiencies!T227</f>
        <v>0.10293511972400324</v>
      </c>
      <c r="U181" s="1">
        <f>U59 * GH_TFC_Efficiencies!U227</f>
        <v>0.2048901469459658</v>
      </c>
      <c r="V181" s="1">
        <f>V59 * GH_TFC_Efficiencies!V227</f>
        <v>0</v>
      </c>
      <c r="W181" s="1">
        <f>W59 * GH_TFC_Efficiencies!W227</f>
        <v>0</v>
      </c>
      <c r="X181" s="1">
        <f>X59 * GH_TFC_Efficiencies!X227</f>
        <v>0</v>
      </c>
      <c r="Y181" s="1">
        <f>Y59 * GH_TFC_Efficiencies!Y227</f>
        <v>3.3466831079847957E-2</v>
      </c>
      <c r="Z181" s="1">
        <f>Z59 * GH_TFC_Efficiencies!Z227</f>
        <v>3.3289416457948209E-2</v>
      </c>
      <c r="AA181" s="1">
        <f>AA59 * GH_TFC_Efficiencies!AA227</f>
        <v>0</v>
      </c>
      <c r="AB181" s="1">
        <f>AB59 * GH_TFC_Efficiencies!AB227</f>
        <v>0</v>
      </c>
      <c r="AC181" s="1">
        <f>AC59 * GH_TFC_Efficiencies!AC227</f>
        <v>3.2740293546377412E-2</v>
      </c>
      <c r="AD181" s="1">
        <f>AD59 * GH_TFC_Efficiencies!AD227</f>
        <v>3.2551626227229964E-2</v>
      </c>
      <c r="AE181" s="1">
        <f>AE59 * GH_TFC_Efficiencies!AE227</f>
        <v>1.1259032953524912</v>
      </c>
      <c r="AF181" s="1">
        <f>AF59 * GH_TFC_Efficiencies!AF227</f>
        <v>1.4919756837077642</v>
      </c>
      <c r="AG181" s="1">
        <f>AG59 * GH_TFC_Efficiencies!AG227</f>
        <v>2.4458015924321307E-2</v>
      </c>
      <c r="AH181" s="1">
        <f>AH59 * GH_TFC_Efficiencies!AH227</f>
        <v>0</v>
      </c>
      <c r="AI181" s="1">
        <f>AI59 * GH_TFC_Efficiencies!AI227</f>
        <v>2.5741396466092206E-2</v>
      </c>
      <c r="AJ181" s="1">
        <f>AJ59 * GH_TFC_Efficiencies!AJ227</f>
        <v>0</v>
      </c>
      <c r="AK181" s="1">
        <f>AK59 * GH_TFC_Efficiencies!AK227</f>
        <v>0</v>
      </c>
      <c r="AL181" s="1">
        <f>AL59 * GH_TFC_Efficiencies!AL227</f>
        <v>0</v>
      </c>
      <c r="AM181" s="1">
        <f>AM59 * GH_TFC_Efficiencies!AM227</f>
        <v>0</v>
      </c>
      <c r="AN181" s="1">
        <f>AN59 * GH_TFC_Efficiencies!AN227</f>
        <v>0</v>
      </c>
      <c r="AO181" s="1">
        <f>AO59 * GH_TFC_Efficiencies!AO227</f>
        <v>0</v>
      </c>
      <c r="AP181" s="1">
        <f>AP59 * GH_TFC_Efficiencies!AP227</f>
        <v>0</v>
      </c>
      <c r="AQ181" s="1">
        <f>AQ59 * GH_TFC_Efficiencies!AQ227</f>
        <v>0</v>
      </c>
      <c r="AR181" s="1">
        <f>AR59 * GH_TFC_Efficiencies!AR227</f>
        <v>0</v>
      </c>
      <c r="AS181" s="1">
        <f>AS59 * GH_TFC_Efficiencies!AS227</f>
        <v>0</v>
      </c>
      <c r="AT181" s="1">
        <f>AT59 * GH_TFC_Efficiencies!AT227</f>
        <v>0</v>
      </c>
      <c r="AU181" s="1">
        <f>AU59 * GH_TFC_Efficiencies!AU227</f>
        <v>0</v>
      </c>
      <c r="AV181" s="1">
        <f>AV59 * GH_TFC_Efficiencies!AV227</f>
        <v>0</v>
      </c>
      <c r="AW181" s="1">
        <f>AW59 * GH_TFC_Efficiencies!AW227</f>
        <v>0</v>
      </c>
    </row>
    <row r="182" spans="1:49" s="1" customFormat="1">
      <c r="A182" s="1" t="str">
        <f t="shared" ref="A182:E182" si="120">A60</f>
        <v>GH</v>
      </c>
      <c r="B182" s="1" t="str">
        <f t="shared" si="120"/>
        <v>Manual laborers (FD)</v>
      </c>
      <c r="C182" s="1" t="str">
        <f t="shared" si="120"/>
        <v>Food</v>
      </c>
      <c r="D182" s="1" t="str">
        <f t="shared" si="120"/>
        <v>Manual laborers</v>
      </c>
      <c r="E182" s="1" t="str">
        <f t="shared" si="120"/>
        <v>MD - Manual laborers</v>
      </c>
      <c r="F182" s="1" t="s">
        <v>293</v>
      </c>
      <c r="G182" s="1">
        <f>G60 * GH_TFC_Efficiencies!G232</f>
        <v>16.756195107327816</v>
      </c>
      <c r="H182" s="1">
        <f>H60 * GH_TFC_Efficiencies!H232</f>
        <v>17.105036134485005</v>
      </c>
      <c r="I182" s="1">
        <f>I60 * GH_TFC_Efficiencies!I232</f>
        <v>17.461139559624314</v>
      </c>
      <c r="J182" s="1">
        <f>J60 * GH_TFC_Efficiencies!J232</f>
        <v>17.824656558146756</v>
      </c>
      <c r="K182" s="1">
        <f>K60 * GH_TFC_Efficiencies!K232</f>
        <v>18.195741490923751</v>
      </c>
      <c r="L182" s="1">
        <f>L60 * GH_TFC_Efficiencies!L232</f>
        <v>18.574551891083502</v>
      </c>
      <c r="M182" s="1">
        <f>M60 * GH_TFC_Efficiencies!M232</f>
        <v>18.961248618614249</v>
      </c>
      <c r="N182" s="1">
        <f>N60 * GH_TFC_Efficiencies!N232</f>
        <v>19.355995836757128</v>
      </c>
      <c r="O182" s="1">
        <f>O60 * GH_TFC_Efficiencies!O232</f>
        <v>19.758961146593503</v>
      </c>
      <c r="P182" s="1">
        <f>P60 * GH_TFC_Efficiencies!P232</f>
        <v>20.17031565549</v>
      </c>
      <c r="Q182" s="1">
        <f>Q60 * GH_TFC_Efficiencies!Q232</f>
        <v>20.590233989203131</v>
      </c>
      <c r="R182" s="1">
        <f>R60 * GH_TFC_Efficiencies!R232</f>
        <v>21.018894452112377</v>
      </c>
      <c r="S182" s="1">
        <f>S60 * GH_TFC_Efficiencies!S232</f>
        <v>21.456479037972876</v>
      </c>
      <c r="T182" s="1">
        <f>T60 * GH_TFC_Efficiencies!T232</f>
        <v>21.903173532942006</v>
      </c>
      <c r="U182" s="1">
        <f>U60 * GH_TFC_Efficiencies!U232</f>
        <v>22.359167599234375</v>
      </c>
      <c r="V182" s="1">
        <f>V60 * GH_TFC_Efficiencies!V232</f>
        <v>22.824654830321506</v>
      </c>
      <c r="W182" s="1">
        <f>W60 * GH_TFC_Efficiencies!W232</f>
        <v>23.299832879329497</v>
      </c>
      <c r="X182" s="1">
        <f>X60 * GH_TFC_Efficiencies!X232</f>
        <v>23.784903475833502</v>
      </c>
      <c r="Y182" s="1">
        <f>Y60 * GH_TFC_Efficiencies!Y232</f>
        <v>24.280072580334192</v>
      </c>
      <c r="Z182" s="1">
        <f>Z60 * GH_TFC_Efficiencies!Z232</f>
        <v>24.78555042719438</v>
      </c>
      <c r="AA182" s="1">
        <f>AA60 * GH_TFC_Efficiencies!AA232</f>
        <v>25.301551631320251</v>
      </c>
      <c r="AB182" s="1">
        <f>AB60 * GH_TFC_Efficiencies!AB232</f>
        <v>25.828295266387247</v>
      </c>
      <c r="AC182" s="1">
        <f>AC60 * GH_TFC_Efficiencies!AC232</f>
        <v>26.366004988093874</v>
      </c>
      <c r="AD182" s="1">
        <f>AD60 * GH_TFC_Efficiencies!AD232</f>
        <v>26.914909092308257</v>
      </c>
      <c r="AE182" s="1">
        <f>AE60 * GH_TFC_Efficiencies!AE232</f>
        <v>27.475240627400311</v>
      </c>
      <c r="AF182" s="1">
        <f>AF60 * GH_TFC_Efficiencies!AF232</f>
        <v>28.047237496434004</v>
      </c>
      <c r="AG182" s="1">
        <f>AG60 * GH_TFC_Efficiencies!AG232</f>
        <v>28.631142549293372</v>
      </c>
      <c r="AH182" s="1">
        <f>AH60 * GH_TFC_Efficiencies!AH232</f>
        <v>29.227203710341009</v>
      </c>
      <c r="AI182" s="1">
        <f>AI60 * GH_TFC_Efficiencies!AI232</f>
        <v>29.835674050369693</v>
      </c>
      <c r="AJ182" s="1">
        <f>AJ60 * GH_TFC_Efficiencies!AJ232</f>
        <v>30.456811912296264</v>
      </c>
      <c r="AK182" s="1">
        <f>AK60 * GH_TFC_Efficiencies!AK232</f>
        <v>31.090881008494947</v>
      </c>
      <c r="AL182" s="1">
        <f>AL60 * GH_TFC_Efficiencies!AL232</f>
        <v>31.738150553430746</v>
      </c>
      <c r="AM182" s="1">
        <f>AM60 * GH_TFC_Efficiencies!AM232</f>
        <v>32.39889536793244</v>
      </c>
      <c r="AN182" s="1">
        <f>AN60 * GH_TFC_Efficiencies!AN232</f>
        <v>33.073395973410008</v>
      </c>
      <c r="AO182" s="1">
        <f>AO60 * GH_TFC_Efficiencies!AO232</f>
        <v>33.761938766400007</v>
      </c>
      <c r="AP182" s="1">
        <f>AP60 * GH_TFC_Efficiencies!AP232</f>
        <v>34.464816083345376</v>
      </c>
      <c r="AQ182" s="1">
        <f>AQ60 * GH_TFC_Efficiencies!AQ232</f>
        <v>35.182326327683434</v>
      </c>
      <c r="AR182" s="1">
        <f>AR60 * GH_TFC_Efficiencies!AR232</f>
        <v>35.914774167723756</v>
      </c>
      <c r="AS182" s="1">
        <f>AS60 * GH_TFC_Efficiencies!AS232</f>
        <v>36.662470553041139</v>
      </c>
      <c r="AT182" s="1">
        <f>AT60 * GH_TFC_Efficiencies!AT232</f>
        <v>37.425732963856241</v>
      </c>
      <c r="AU182" s="1">
        <f>AU60 * GH_TFC_Efficiencies!AU232</f>
        <v>38.204885452070997</v>
      </c>
      <c r="AV182" s="1">
        <f>AV60 * GH_TFC_Efficiencies!AV232</f>
        <v>39.000258824982005</v>
      </c>
      <c r="AW182" s="1">
        <f>AW60 * GH_TFC_Efficiencies!AW232</f>
        <v>39.812190782614259</v>
      </c>
    </row>
    <row r="183" spans="1:49" s="1" customFormat="1">
      <c r="A183" s="1" t="str">
        <f t="shared" ref="A183:E183" si="121">A61</f>
        <v>GH</v>
      </c>
      <c r="B183" s="1" t="str">
        <f t="shared" si="121"/>
        <v>Draught animals (FD)</v>
      </c>
      <c r="C183" s="1" t="str">
        <f t="shared" si="121"/>
        <v>Feed</v>
      </c>
      <c r="D183" s="1" t="str">
        <f t="shared" si="121"/>
        <v>Draught animals</v>
      </c>
      <c r="E183" s="1" t="str">
        <f t="shared" si="121"/>
        <v>MD - Draught animals</v>
      </c>
      <c r="F183" s="1" t="s">
        <v>293</v>
      </c>
      <c r="G183" s="1">
        <f>G61 * GH_TFC_Efficiencies!G237</f>
        <v>5.747642027479392</v>
      </c>
      <c r="H183" s="1">
        <f>H61 * GH_TFC_Efficiencies!H237</f>
        <v>5.9396821394786263</v>
      </c>
      <c r="I183" s="1">
        <f>I61 * GH_TFC_Efficiencies!I237</f>
        <v>6.1082496617702304</v>
      </c>
      <c r="J183" s="1">
        <f>J61 * GH_TFC_Efficiencies!J237</f>
        <v>6.6837043076709923</v>
      </c>
      <c r="K183" s="1">
        <f>K61 * GH_TFC_Efficiencies!K237</f>
        <v>5.7362385807057255</v>
      </c>
      <c r="L183" s="1">
        <f>L61 * GH_TFC_Efficiencies!L237</f>
        <v>5.3351641293381693</v>
      </c>
      <c r="M183" s="1">
        <f>M61 * GH_TFC_Efficiencies!M237</f>
        <v>4.9457150254854971</v>
      </c>
      <c r="N183" s="1">
        <f>N61 * GH_TFC_Efficiencies!N237</f>
        <v>4.8468995822198488</v>
      </c>
      <c r="O183" s="1">
        <f>O61 * GH_TFC_Efficiencies!O237</f>
        <v>5.0503431440244286</v>
      </c>
      <c r="P183" s="1">
        <f>P61 * GH_TFC_Efficiencies!P237</f>
        <v>5.1898472990446569</v>
      </c>
      <c r="Q183" s="1">
        <f>Q61 * GH_TFC_Efficiencies!Q237</f>
        <v>5.3199814425763359</v>
      </c>
      <c r="R183" s="1">
        <f>R61 * GH_TFC_Efficiencies!R237</f>
        <v>5.7859504737633598</v>
      </c>
      <c r="S183" s="1">
        <f>S61 * GH_TFC_Efficiencies!S237</f>
        <v>6.1514519570965662</v>
      </c>
      <c r="T183" s="1">
        <f>T61 * GH_TFC_Efficiencies!T237</f>
        <v>6.5815585373110679</v>
      </c>
      <c r="U183" s="1">
        <f>U61 * GH_TFC_Efficiencies!U237</f>
        <v>6.8740349648030543</v>
      </c>
      <c r="V183" s="1">
        <f>V61 * GH_TFC_Efficiencies!V237</f>
        <v>6.8708556577858779</v>
      </c>
      <c r="W183" s="1">
        <f>W61 * GH_TFC_Efficiencies!W237</f>
        <v>7.0796466836614513</v>
      </c>
      <c r="X183" s="1">
        <f>X61 * GH_TFC_Efficiencies!X237</f>
        <v>6.8643066997610722</v>
      </c>
      <c r="Y183" s="1">
        <f>Y61 * GH_TFC_Efficiencies!Y237</f>
        <v>6.8249699957469483</v>
      </c>
      <c r="Z183" s="1">
        <f>Z61 * GH_TFC_Efficiencies!Z237</f>
        <v>6.8634993999198475</v>
      </c>
      <c r="AA183" s="1">
        <f>AA61 * GH_TFC_Efficiencies!AA237</f>
        <v>7.1810714509339695</v>
      </c>
      <c r="AB183" s="1">
        <f>AB61 * GH_TFC_Efficiencies!AB237</f>
        <v>7.0007036562583975</v>
      </c>
      <c r="AC183" s="1">
        <f>AC61 * GH_TFC_Efficiencies!AC237</f>
        <v>7.0322178846866423</v>
      </c>
      <c r="AD183" s="1">
        <f>AD61 * GH_TFC_Efficiencies!AD237</f>
        <v>7.1387573194332052</v>
      </c>
      <c r="AE183" s="1">
        <f>AE61 * GH_TFC_Efficiencies!AE237</f>
        <v>7.3252928505771022</v>
      </c>
      <c r="AF183" s="1">
        <f>AF61 * GH_TFC_Efficiencies!AF237</f>
        <v>7.5386563856698476</v>
      </c>
      <c r="AG183" s="1">
        <f>AG61 * GH_TFC_Efficiencies!AG237</f>
        <v>7.6165929864660313</v>
      </c>
      <c r="AH183" s="1">
        <f>AH61 * GH_TFC_Efficiencies!AH237</f>
        <v>7.7005366295645068</v>
      </c>
      <c r="AI183" s="1">
        <f>AI61 * GH_TFC_Efficiencies!AI237</f>
        <v>7.7954799725022905</v>
      </c>
      <c r="AJ183" s="1">
        <f>AJ61 * GH_TFC_Efficiencies!AJ237</f>
        <v>7.8678114164793893</v>
      </c>
      <c r="AK183" s="1">
        <f>AK61 * GH_TFC_Efficiencies!AK237</f>
        <v>7.9326722052003822</v>
      </c>
      <c r="AL183" s="1">
        <f>AL61 * GH_TFC_Efficiencies!AL237</f>
        <v>8.0127983363900768</v>
      </c>
      <c r="AM183" s="1">
        <f>AM61 * GH_TFC_Efficiencies!AM237</f>
        <v>8.1068617374167946</v>
      </c>
      <c r="AN183" s="1">
        <f>AN61 * GH_TFC_Efficiencies!AN237</f>
        <v>8.1975838184797727</v>
      </c>
      <c r="AO183" s="1">
        <f>AO61 * GH_TFC_Efficiencies!AO237</f>
        <v>8.2789612419889309</v>
      </c>
      <c r="AP183" s="1">
        <f>AP61 * GH_TFC_Efficiencies!AP237</f>
        <v>8.2028817934164131</v>
      </c>
      <c r="AQ183" s="1">
        <f>AQ61 * GH_TFC_Efficiencies!AQ237</f>
        <v>8.2869622107305361</v>
      </c>
      <c r="AR183" s="1">
        <f>AR61 * GH_TFC_Efficiencies!AR237</f>
        <v>8.3897967634893149</v>
      </c>
      <c r="AS183" s="1">
        <f>AS61 * GH_TFC_Efficiencies!AS237</f>
        <v>8.6585874469274824</v>
      </c>
      <c r="AT183" s="1">
        <f>AT61 * GH_TFC_Efficiencies!AT237</f>
        <v>8.752997935832445</v>
      </c>
      <c r="AU183" s="1">
        <f>AU61 * GH_TFC_Efficiencies!AU237</f>
        <v>9.0101445329454215</v>
      </c>
      <c r="AV183" s="1">
        <f>AV61 * GH_TFC_Efficiencies!AV237</f>
        <v>9.2729726215328263</v>
      </c>
      <c r="AW183" s="1">
        <f>AW61 * GH_TFC_Efficiencies!AW237</f>
        <v>9.5499162669587783</v>
      </c>
    </row>
    <row r="184" spans="1:49" s="1" customFormat="1"/>
    <row r="185" spans="1:49" s="1" customFormat="1">
      <c r="A185" s="1" t="s">
        <v>4</v>
      </c>
      <c r="F185" s="1" t="s">
        <v>293</v>
      </c>
      <c r="G185" s="1">
        <f t="shared" ref="G185:AW185" si="122">SUM(G127:G183)</f>
        <v>547.66085848848843</v>
      </c>
      <c r="H185" s="1">
        <f t="shared" si="122"/>
        <v>592.54849687272554</v>
      </c>
      <c r="I185" s="1">
        <f t="shared" si="122"/>
        <v>644.6215565545042</v>
      </c>
      <c r="J185" s="1">
        <f t="shared" si="122"/>
        <v>661.10748886889235</v>
      </c>
      <c r="K185" s="1">
        <f t="shared" si="122"/>
        <v>664.78142294010229</v>
      </c>
      <c r="L185" s="1">
        <f t="shared" si="122"/>
        <v>686.16527314091775</v>
      </c>
      <c r="M185" s="1">
        <f t="shared" si="122"/>
        <v>714.79252813924359</v>
      </c>
      <c r="N185" s="1">
        <f t="shared" si="122"/>
        <v>688.00923814876148</v>
      </c>
      <c r="O185" s="1">
        <f t="shared" si="122"/>
        <v>728.89511208571491</v>
      </c>
      <c r="P185" s="1">
        <f t="shared" si="122"/>
        <v>753.15808670231581</v>
      </c>
      <c r="Q185" s="1">
        <f t="shared" si="122"/>
        <v>800.74722625277207</v>
      </c>
      <c r="R185" s="1">
        <f t="shared" si="122"/>
        <v>754.46904165867443</v>
      </c>
      <c r="S185" s="1">
        <f t="shared" si="122"/>
        <v>561.09756134180327</v>
      </c>
      <c r="T185" s="1">
        <f t="shared" si="122"/>
        <v>545.68477332312273</v>
      </c>
      <c r="U185" s="1">
        <f t="shared" si="122"/>
        <v>629.48473896550763</v>
      </c>
      <c r="V185" s="1">
        <f t="shared" si="122"/>
        <v>730.95198449487032</v>
      </c>
      <c r="W185" s="1">
        <f t="shared" si="122"/>
        <v>787.85947580399829</v>
      </c>
      <c r="X185" s="1">
        <f t="shared" si="122"/>
        <v>822.02971936823144</v>
      </c>
      <c r="Y185" s="1">
        <f t="shared" si="122"/>
        <v>858.51209057668973</v>
      </c>
      <c r="Z185" s="1">
        <f t="shared" si="122"/>
        <v>870.4903128873691</v>
      </c>
      <c r="AA185" s="1">
        <f t="shared" si="122"/>
        <v>882.05877628958808</v>
      </c>
      <c r="AB185" s="1">
        <f t="shared" si="122"/>
        <v>934.60879421622894</v>
      </c>
      <c r="AC185" s="1">
        <f t="shared" si="122"/>
        <v>962.7963468560888</v>
      </c>
      <c r="AD185" s="1">
        <f t="shared" si="122"/>
        <v>973.90443150472197</v>
      </c>
      <c r="AE185" s="1">
        <f t="shared" si="122"/>
        <v>1046.3683781465813</v>
      </c>
      <c r="AF185" s="1">
        <f t="shared" si="122"/>
        <v>1102.5357217225148</v>
      </c>
      <c r="AG185" s="1">
        <f t="shared" si="122"/>
        <v>1148.1840824469964</v>
      </c>
      <c r="AH185" s="1">
        <f t="shared" si="122"/>
        <v>1097.0797574359731</v>
      </c>
      <c r="AI185" s="1">
        <f t="shared" si="122"/>
        <v>1224.1859707342751</v>
      </c>
      <c r="AJ185" s="1">
        <f t="shared" si="122"/>
        <v>1128.359167130068</v>
      </c>
      <c r="AK185" s="1">
        <f t="shared" si="122"/>
        <v>1131.3443065287056</v>
      </c>
      <c r="AL185" s="1">
        <f t="shared" si="122"/>
        <v>1093.080976773881</v>
      </c>
      <c r="AM185" s="1">
        <f t="shared" si="122"/>
        <v>978.49424240334099</v>
      </c>
      <c r="AN185" s="1">
        <f t="shared" si="122"/>
        <v>997.74523434540845</v>
      </c>
      <c r="AO185" s="1">
        <f t="shared" si="122"/>
        <v>1021.5431872128629</v>
      </c>
      <c r="AP185" s="1">
        <f t="shared" si="122"/>
        <v>1095.8775809763329</v>
      </c>
      <c r="AQ185" s="1">
        <f t="shared" si="122"/>
        <v>1073.0630995257513</v>
      </c>
      <c r="AR185" s="1">
        <f t="shared" si="122"/>
        <v>1122.7590422097842</v>
      </c>
      <c r="AS185" s="1">
        <f t="shared" si="122"/>
        <v>1246.4038247688698</v>
      </c>
      <c r="AT185" s="1">
        <f t="shared" si="122"/>
        <v>1258.5119612162821</v>
      </c>
      <c r="AU185" s="1">
        <f t="shared" si="122"/>
        <v>1395.222445214901</v>
      </c>
      <c r="AV185" s="1">
        <f t="shared" si="122"/>
        <v>1536.5301528729196</v>
      </c>
      <c r="AW185" s="1">
        <f t="shared" si="122"/>
        <v>1611.7372836687739</v>
      </c>
    </row>
    <row r="186" spans="1:49" s="1" customFormat="1"/>
    <row r="187" spans="1:49" s="1" customFormat="1">
      <c r="A187" s="1" t="s">
        <v>311</v>
      </c>
    </row>
    <row r="188" spans="1:49" s="1" customFormat="1">
      <c r="A188" s="1" t="str">
        <f t="shared" ref="A188:E197" si="123">A127</f>
        <v>GH</v>
      </c>
      <c r="B188" s="1" t="str">
        <f t="shared" si="123"/>
        <v>Agriculture/forestry</v>
      </c>
      <c r="C188" s="1" t="str">
        <f t="shared" si="123"/>
        <v>Electricity</v>
      </c>
      <c r="D188" s="1" t="str">
        <f t="shared" si="123"/>
        <v>Electric motors</v>
      </c>
      <c r="E188" s="1" t="str">
        <f t="shared" si="123"/>
        <v>MD - Electric motors</v>
      </c>
      <c r="F188" s="1" t="s">
        <v>294</v>
      </c>
      <c r="G188" s="1">
        <f>G127 * GH_TFC_Efficiencies!G6</f>
        <v>1.0549995000000001</v>
      </c>
      <c r="H188" s="1">
        <f>H127 * GH_TFC_Efficiencies!H6</f>
        <v>1.5899985000000001</v>
      </c>
      <c r="I188" s="1">
        <f>I127 * GH_TFC_Efficiencies!I6</f>
        <v>1.59749775</v>
      </c>
      <c r="J188" s="1">
        <f>J127 * GH_TFC_Efficiencies!J6</f>
        <v>0</v>
      </c>
      <c r="K188" s="1">
        <f>K127 * GH_TFC_Efficiencies!K6</f>
        <v>0</v>
      </c>
      <c r="L188" s="1">
        <f>L127 * GH_TFC_Efficiencies!L6</f>
        <v>0</v>
      </c>
      <c r="M188" s="1">
        <f>M127 * GH_TFC_Efficiencies!M6</f>
        <v>0</v>
      </c>
      <c r="N188" s="1">
        <f>N127 * GH_TFC_Efficiencies!N6</f>
        <v>0</v>
      </c>
      <c r="O188" s="1">
        <f>O127 * GH_TFC_Efficiencies!O6</f>
        <v>0</v>
      </c>
      <c r="P188" s="1">
        <f>P127 * GH_TFC_Efficiencies!P6</f>
        <v>0</v>
      </c>
      <c r="Q188" s="1">
        <f>Q127 * GH_TFC_Efficiencies!Q6</f>
        <v>0</v>
      </c>
      <c r="R188" s="1">
        <f>R127 * GH_TFC_Efficiencies!R6</f>
        <v>0</v>
      </c>
      <c r="S188" s="1">
        <f>S127 * GH_TFC_Efficiencies!S6</f>
        <v>0</v>
      </c>
      <c r="T188" s="1">
        <f>T127 * GH_TFC_Efficiencies!T6</f>
        <v>0</v>
      </c>
      <c r="U188" s="1">
        <f>U127 * GH_TFC_Efficiencies!U6</f>
        <v>0</v>
      </c>
      <c r="V188" s="1">
        <f>V127 * GH_TFC_Efficiencies!V6</f>
        <v>0</v>
      </c>
      <c r="W188" s="1">
        <f>W127 * GH_TFC_Efficiencies!W6</f>
        <v>0</v>
      </c>
      <c r="X188" s="1">
        <f>X127 * GH_TFC_Efficiencies!X6</f>
        <v>0</v>
      </c>
      <c r="Y188" s="1">
        <f>Y127 * GH_TFC_Efficiencies!Y6</f>
        <v>0</v>
      </c>
      <c r="Z188" s="1">
        <f>Z127 * GH_TFC_Efficiencies!Z6</f>
        <v>0</v>
      </c>
      <c r="AA188" s="1">
        <f>AA127 * GH_TFC_Efficiencies!AA6</f>
        <v>0</v>
      </c>
      <c r="AB188" s="1">
        <f>AB127 * GH_TFC_Efficiencies!AB6</f>
        <v>0</v>
      </c>
      <c r="AC188" s="1">
        <f>AC127 * GH_TFC_Efficiencies!AC6</f>
        <v>0</v>
      </c>
      <c r="AD188" s="1">
        <f>AD127 * GH_TFC_Efficiencies!AD6</f>
        <v>0</v>
      </c>
      <c r="AE188" s="1">
        <f>AE127 * GH_TFC_Efficiencies!AE6</f>
        <v>0</v>
      </c>
      <c r="AF188" s="1">
        <f>AF127 * GH_TFC_Efficiencies!AF6</f>
        <v>0</v>
      </c>
      <c r="AG188" s="1">
        <f>AG127 * GH_TFC_Efficiencies!AG6</f>
        <v>0</v>
      </c>
      <c r="AH188" s="1">
        <f>AH127 * GH_TFC_Efficiencies!AH6</f>
        <v>0</v>
      </c>
      <c r="AI188" s="1">
        <f>AI127 * GH_TFC_Efficiencies!AI6</f>
        <v>0</v>
      </c>
      <c r="AJ188" s="1">
        <f>AJ127 * GH_TFC_Efficiencies!AJ6</f>
        <v>0</v>
      </c>
      <c r="AK188" s="1">
        <f>AK127 * GH_TFC_Efficiencies!AK6</f>
        <v>0</v>
      </c>
      <c r="AL188" s="1">
        <f>AL127 * GH_TFC_Efficiencies!AL6</f>
        <v>0</v>
      </c>
      <c r="AM188" s="1">
        <f>AM127 * GH_TFC_Efficiencies!AM6</f>
        <v>0</v>
      </c>
      <c r="AN188" s="1">
        <f>AN127 * GH_TFC_Efficiencies!AN6</f>
        <v>0</v>
      </c>
      <c r="AO188" s="1">
        <f>AO127 * GH_TFC_Efficiencies!AO6</f>
        <v>0</v>
      </c>
      <c r="AP188" s="1">
        <f>AP127 * GH_TFC_Efficiencies!AP6</f>
        <v>0</v>
      </c>
      <c r="AQ188" s="1">
        <f>AQ127 * GH_TFC_Efficiencies!AQ6</f>
        <v>0</v>
      </c>
      <c r="AR188" s="1">
        <f>AR127 * GH_TFC_Efficiencies!AR6</f>
        <v>0</v>
      </c>
      <c r="AS188" s="1">
        <f>AS127 * GH_TFC_Efficiencies!AS6</f>
        <v>0</v>
      </c>
      <c r="AT188" s="1">
        <f>AT127 * GH_TFC_Efficiencies!AT6</f>
        <v>0</v>
      </c>
      <c r="AU188" s="1">
        <f>AU127 * GH_TFC_Efficiencies!AU6</f>
        <v>0</v>
      </c>
      <c r="AV188" s="1">
        <f>AV127 * GH_TFC_Efficiencies!AV6</f>
        <v>0</v>
      </c>
      <c r="AW188" s="1">
        <f>AW127 * GH_TFC_Efficiencies!AW6</f>
        <v>0</v>
      </c>
    </row>
    <row r="189" spans="1:49" s="1" customFormat="1">
      <c r="A189" s="1" t="str">
        <f t="shared" si="123"/>
        <v>GH</v>
      </c>
      <c r="B189" s="1" t="str">
        <f t="shared" si="123"/>
        <v>Agriculture/forestry</v>
      </c>
      <c r="C189" s="1" t="str">
        <f t="shared" si="123"/>
        <v>Electricity</v>
      </c>
      <c r="D189" s="1" t="str">
        <f t="shared" si="123"/>
        <v>Electric heaters - MTH.100.C</v>
      </c>
      <c r="E189" s="1" t="str">
        <f t="shared" si="123"/>
        <v>MTH.100.C - Electric heaters</v>
      </c>
      <c r="F189" s="1" t="s">
        <v>294</v>
      </c>
      <c r="G189" s="1">
        <f>G128 * GH_TFC_Efficiencies!G9</f>
        <v>3.2239045960069677E-2</v>
      </c>
      <c r="H189" s="1">
        <f>H128 * GH_TFC_Efficiencies!H9</f>
        <v>4.8479163875117248E-2</v>
      </c>
      <c r="I189" s="1">
        <f>I128 * GH_TFC_Efficiencies!I9</f>
        <v>4.8599758810129977E-2</v>
      </c>
      <c r="J189" s="1">
        <f>J128 * GH_TFC_Efficiencies!J9</f>
        <v>0</v>
      </c>
      <c r="K189" s="1">
        <f>K128 * GH_TFC_Efficiencies!K9</f>
        <v>0</v>
      </c>
      <c r="L189" s="1">
        <f>L128 * GH_TFC_Efficiencies!L9</f>
        <v>0</v>
      </c>
      <c r="M189" s="1">
        <f>M128 * GH_TFC_Efficiencies!M9</f>
        <v>0</v>
      </c>
      <c r="N189" s="1">
        <f>N128 * GH_TFC_Efficiencies!N9</f>
        <v>0</v>
      </c>
      <c r="O189" s="1">
        <f>O128 * GH_TFC_Efficiencies!O9</f>
        <v>0</v>
      </c>
      <c r="P189" s="1">
        <f>P128 * GH_TFC_Efficiencies!P9</f>
        <v>0</v>
      </c>
      <c r="Q189" s="1">
        <f>Q128 * GH_TFC_Efficiencies!Q9</f>
        <v>0</v>
      </c>
      <c r="R189" s="1">
        <f>R128 * GH_TFC_Efficiencies!R9</f>
        <v>0</v>
      </c>
      <c r="S189" s="1">
        <f>S128 * GH_TFC_Efficiencies!S9</f>
        <v>0</v>
      </c>
      <c r="T189" s="1">
        <f>T128 * GH_TFC_Efficiencies!T9</f>
        <v>0</v>
      </c>
      <c r="U189" s="1">
        <f>U128 * GH_TFC_Efficiencies!U9</f>
        <v>0</v>
      </c>
      <c r="V189" s="1">
        <f>V128 * GH_TFC_Efficiencies!V9</f>
        <v>0</v>
      </c>
      <c r="W189" s="1">
        <f>W128 * GH_TFC_Efficiencies!W9</f>
        <v>0</v>
      </c>
      <c r="X189" s="1">
        <f>X128 * GH_TFC_Efficiencies!X9</f>
        <v>0</v>
      </c>
      <c r="Y189" s="1">
        <f>Y128 * GH_TFC_Efficiencies!Y9</f>
        <v>0</v>
      </c>
      <c r="Z189" s="1">
        <f>Z128 * GH_TFC_Efficiencies!Z9</f>
        <v>0</v>
      </c>
      <c r="AA189" s="1">
        <f>AA128 * GH_TFC_Efficiencies!AA9</f>
        <v>0</v>
      </c>
      <c r="AB189" s="1">
        <f>AB128 * GH_TFC_Efficiencies!AB9</f>
        <v>0</v>
      </c>
      <c r="AC189" s="1">
        <f>AC128 * GH_TFC_Efficiencies!AC9</f>
        <v>0</v>
      </c>
      <c r="AD189" s="1">
        <f>AD128 * GH_TFC_Efficiencies!AD9</f>
        <v>0</v>
      </c>
      <c r="AE189" s="1">
        <f>AE128 * GH_TFC_Efficiencies!AE9</f>
        <v>0</v>
      </c>
      <c r="AF189" s="1">
        <f>AF128 * GH_TFC_Efficiencies!AF9</f>
        <v>0</v>
      </c>
      <c r="AG189" s="1">
        <f>AG128 * GH_TFC_Efficiencies!AG9</f>
        <v>0</v>
      </c>
      <c r="AH189" s="1">
        <f>AH128 * GH_TFC_Efficiencies!AH9</f>
        <v>0</v>
      </c>
      <c r="AI189" s="1">
        <f>AI128 * GH_TFC_Efficiencies!AI9</f>
        <v>0</v>
      </c>
      <c r="AJ189" s="1">
        <f>AJ128 * GH_TFC_Efficiencies!AJ9</f>
        <v>0</v>
      </c>
      <c r="AK189" s="1">
        <f>AK128 * GH_TFC_Efficiencies!AK9</f>
        <v>0</v>
      </c>
      <c r="AL189" s="1">
        <f>AL128 * GH_TFC_Efficiencies!AL9</f>
        <v>0</v>
      </c>
      <c r="AM189" s="1">
        <f>AM128 * GH_TFC_Efficiencies!AM9</f>
        <v>0</v>
      </c>
      <c r="AN189" s="1">
        <f>AN128 * GH_TFC_Efficiencies!AN9</f>
        <v>0</v>
      </c>
      <c r="AO189" s="1">
        <f>AO128 * GH_TFC_Efficiencies!AO9</f>
        <v>0</v>
      </c>
      <c r="AP189" s="1">
        <f>AP128 * GH_TFC_Efficiencies!AP9</f>
        <v>0</v>
      </c>
      <c r="AQ189" s="1">
        <f>AQ128 * GH_TFC_Efficiencies!AQ9</f>
        <v>0</v>
      </c>
      <c r="AR189" s="1">
        <f>AR128 * GH_TFC_Efficiencies!AR9</f>
        <v>0</v>
      </c>
      <c r="AS189" s="1">
        <f>AS128 * GH_TFC_Efficiencies!AS9</f>
        <v>0</v>
      </c>
      <c r="AT189" s="1">
        <f>AT128 * GH_TFC_Efficiencies!AT9</f>
        <v>0</v>
      </c>
      <c r="AU189" s="1">
        <f>AU128 * GH_TFC_Efficiencies!AU9</f>
        <v>0</v>
      </c>
      <c r="AV189" s="1">
        <f>AV128 * GH_TFC_Efficiencies!AV9</f>
        <v>0</v>
      </c>
      <c r="AW189" s="1">
        <f>AW128 * GH_TFC_Efficiencies!AW9</f>
        <v>0</v>
      </c>
    </row>
    <row r="190" spans="1:49" s="1" customFormat="1">
      <c r="A190" s="1" t="str">
        <f t="shared" si="123"/>
        <v>GH</v>
      </c>
      <c r="B190" s="1" t="str">
        <f t="shared" si="123"/>
        <v>Agriculture/forestry</v>
      </c>
      <c r="C190" s="1" t="str">
        <f t="shared" si="123"/>
        <v>Electricity</v>
      </c>
      <c r="D190" s="1" t="str">
        <f t="shared" si="123"/>
        <v>Electric lights</v>
      </c>
      <c r="E190" s="1" t="str">
        <f t="shared" si="123"/>
        <v>Light - Electric lights</v>
      </c>
      <c r="F190" s="1" t="s">
        <v>294</v>
      </c>
      <c r="G190" s="1">
        <f>G129 * GH_TFC_Efficiencies!G12</f>
        <v>7.567203513909224E-3</v>
      </c>
      <c r="H190" s="1">
        <f>H129 * GH_TFC_Efficiencies!H12</f>
        <v>1.1527379209370423E-2</v>
      </c>
      <c r="I190" s="1">
        <f>I129 * GH_TFC_Efficiencies!I12</f>
        <v>1.1703953147877012E-2</v>
      </c>
      <c r="J190" s="1">
        <f>J129 * GH_TFC_Efficiencies!J12</f>
        <v>0</v>
      </c>
      <c r="K190" s="1">
        <f>K129 * GH_TFC_Efficiencies!K12</f>
        <v>0</v>
      </c>
      <c r="L190" s="1">
        <f>L129 * GH_TFC_Efficiencies!L12</f>
        <v>0</v>
      </c>
      <c r="M190" s="1">
        <f>M129 * GH_TFC_Efficiencies!M12</f>
        <v>0</v>
      </c>
      <c r="N190" s="1">
        <f>N129 * GH_TFC_Efficiencies!N12</f>
        <v>0</v>
      </c>
      <c r="O190" s="1">
        <f>O129 * GH_TFC_Efficiencies!O12</f>
        <v>0</v>
      </c>
      <c r="P190" s="1">
        <f>P129 * GH_TFC_Efficiencies!P12</f>
        <v>0</v>
      </c>
      <c r="Q190" s="1">
        <f>Q129 * GH_TFC_Efficiencies!Q12</f>
        <v>0</v>
      </c>
      <c r="R190" s="1">
        <f>R129 * GH_TFC_Efficiencies!R12</f>
        <v>0</v>
      </c>
      <c r="S190" s="1">
        <f>S129 * GH_TFC_Efficiencies!S12</f>
        <v>0</v>
      </c>
      <c r="T190" s="1">
        <f>T129 * GH_TFC_Efficiencies!T12</f>
        <v>0</v>
      </c>
      <c r="U190" s="1">
        <f>U129 * GH_TFC_Efficiencies!U12</f>
        <v>0</v>
      </c>
      <c r="V190" s="1">
        <f>V129 * GH_TFC_Efficiencies!V12</f>
        <v>0</v>
      </c>
      <c r="W190" s="1">
        <f>W129 * GH_TFC_Efficiencies!W12</f>
        <v>0</v>
      </c>
      <c r="X190" s="1">
        <f>X129 * GH_TFC_Efficiencies!X12</f>
        <v>0</v>
      </c>
      <c r="Y190" s="1">
        <f>Y129 * GH_TFC_Efficiencies!Y12</f>
        <v>0</v>
      </c>
      <c r="Z190" s="1">
        <f>Z129 * GH_TFC_Efficiencies!Z12</f>
        <v>0</v>
      </c>
      <c r="AA190" s="1">
        <f>AA129 * GH_TFC_Efficiencies!AA12</f>
        <v>0</v>
      </c>
      <c r="AB190" s="1">
        <f>AB129 * GH_TFC_Efficiencies!AB12</f>
        <v>0</v>
      </c>
      <c r="AC190" s="1">
        <f>AC129 * GH_TFC_Efficiencies!AC12</f>
        <v>0</v>
      </c>
      <c r="AD190" s="1">
        <f>AD129 * GH_TFC_Efficiencies!AD12</f>
        <v>0</v>
      </c>
      <c r="AE190" s="1">
        <f>AE129 * GH_TFC_Efficiencies!AE12</f>
        <v>0</v>
      </c>
      <c r="AF190" s="1">
        <f>AF129 * GH_TFC_Efficiencies!AF12</f>
        <v>0</v>
      </c>
      <c r="AG190" s="1">
        <f>AG129 * GH_TFC_Efficiencies!AG12</f>
        <v>0</v>
      </c>
      <c r="AH190" s="1">
        <f>AH129 * GH_TFC_Efficiencies!AH12</f>
        <v>0</v>
      </c>
      <c r="AI190" s="1">
        <f>AI129 * GH_TFC_Efficiencies!AI12</f>
        <v>0</v>
      </c>
      <c r="AJ190" s="1">
        <f>AJ129 * GH_TFC_Efficiencies!AJ12</f>
        <v>0</v>
      </c>
      <c r="AK190" s="1">
        <f>AK129 * GH_TFC_Efficiencies!AK12</f>
        <v>0</v>
      </c>
      <c r="AL190" s="1">
        <f>AL129 * GH_TFC_Efficiencies!AL12</f>
        <v>0</v>
      </c>
      <c r="AM190" s="1">
        <f>AM129 * GH_TFC_Efficiencies!AM12</f>
        <v>0</v>
      </c>
      <c r="AN190" s="1">
        <f>AN129 * GH_TFC_Efficiencies!AN12</f>
        <v>0</v>
      </c>
      <c r="AO190" s="1">
        <f>AO129 * GH_TFC_Efficiencies!AO12</f>
        <v>0</v>
      </c>
      <c r="AP190" s="1">
        <f>AP129 * GH_TFC_Efficiencies!AP12</f>
        <v>0</v>
      </c>
      <c r="AQ190" s="1">
        <f>AQ129 * GH_TFC_Efficiencies!AQ12</f>
        <v>0</v>
      </c>
      <c r="AR190" s="1">
        <f>AR129 * GH_TFC_Efficiencies!AR12</f>
        <v>0</v>
      </c>
      <c r="AS190" s="1">
        <f>AS129 * GH_TFC_Efficiencies!AS12</f>
        <v>0</v>
      </c>
      <c r="AT190" s="1">
        <f>AT129 * GH_TFC_Efficiencies!AT12</f>
        <v>0</v>
      </c>
      <c r="AU190" s="1">
        <f>AU129 * GH_TFC_Efficiencies!AU12</f>
        <v>0</v>
      </c>
      <c r="AV190" s="1">
        <f>AV129 * GH_TFC_Efficiencies!AV12</f>
        <v>0</v>
      </c>
      <c r="AW190" s="1">
        <f>AW129 * GH_TFC_Efficiencies!AW12</f>
        <v>0</v>
      </c>
    </row>
    <row r="191" spans="1:49" s="1" customFormat="1">
      <c r="A191" s="1" t="str">
        <f t="shared" si="123"/>
        <v>GH</v>
      </c>
      <c r="B191" s="1" t="str">
        <f t="shared" si="123"/>
        <v>Agriculture/forestry</v>
      </c>
      <c r="C191" s="1" t="str">
        <f t="shared" si="123"/>
        <v>Gas/diesel oil excl. biofuels</v>
      </c>
      <c r="D191" s="1" t="str">
        <f t="shared" si="123"/>
        <v>Tractors</v>
      </c>
      <c r="E191" s="1" t="str">
        <f t="shared" si="123"/>
        <v>MD - Tractors</v>
      </c>
      <c r="F191" s="1" t="s">
        <v>294</v>
      </c>
      <c r="G191" s="1">
        <f>G130 * GH_TFC_Efficiencies!G17</f>
        <v>1.6281534312446071</v>
      </c>
      <c r="H191" s="1">
        <f>H130 * GH_TFC_Efficiencies!H17</f>
        <v>1.7366969933275809</v>
      </c>
      <c r="I191" s="1">
        <f>I130 * GH_TFC_Efficiencies!I17</f>
        <v>1.6824252122860939</v>
      </c>
      <c r="J191" s="1">
        <f>J130 * GH_TFC_Efficiencies!J17</f>
        <v>1.6281534312446071</v>
      </c>
      <c r="K191" s="1">
        <f>K130 * GH_TFC_Efficiencies!K17</f>
        <v>1.7366969933275809</v>
      </c>
      <c r="L191" s="1">
        <f>L130 * GH_TFC_Efficiencies!L17</f>
        <v>1.7909687743690679</v>
      </c>
      <c r="M191" s="1">
        <f>M130 * GH_TFC_Efficiencies!M17</f>
        <v>1.9537841174935284</v>
      </c>
      <c r="N191" s="1">
        <f>N130 * GH_TFC_Efficiencies!N17</f>
        <v>1.9537841174935284</v>
      </c>
      <c r="O191" s="1">
        <f>O130 * GH_TFC_Efficiencies!O17</f>
        <v>1.6824252122860939</v>
      </c>
      <c r="P191" s="1">
        <f>P130 * GH_TFC_Efficiencies!P17</f>
        <v>1.8041128311732504</v>
      </c>
      <c r="Q191" s="1">
        <f>Q130 * GH_TFC_Efficiencies!Q17</f>
        <v>2.3092531757344741</v>
      </c>
      <c r="R191" s="1">
        <f>R130 * GH_TFC_Efficiencies!R17</f>
        <v>2.1298921974804261</v>
      </c>
      <c r="S191" s="1">
        <f>S130 * GH_TFC_Efficiencies!S17</f>
        <v>1.4075693588390881</v>
      </c>
      <c r="T191" s="1">
        <f>T130 * GH_TFC_Efficiencies!T17</f>
        <v>1.575504172593861</v>
      </c>
      <c r="U191" s="1">
        <f>U130 * GH_TFC_Efficiencies!U17</f>
        <v>2.0303898815503336</v>
      </c>
      <c r="V191" s="1">
        <f>V130 * GH_TFC_Efficiencies!V17</f>
        <v>2.1536430988744044</v>
      </c>
      <c r="W191" s="1">
        <f>W130 * GH_TFC_Efficiencies!W17</f>
        <v>2.1535561364162268</v>
      </c>
      <c r="X191" s="1">
        <f>X130 * GH_TFC_Efficiencies!X17</f>
        <v>2.165382738615925</v>
      </c>
      <c r="Y191" s="1">
        <f>Y130 * GH_TFC_Efficiencies!Y17</f>
        <v>2.1681277874690177</v>
      </c>
      <c r="Z191" s="1">
        <f>Z130 * GH_TFC_Efficiencies!Z17</f>
        <v>2.2329490777030525</v>
      </c>
      <c r="AA191" s="1">
        <f>AA130 * GH_TFC_Efficiencies!AA17</f>
        <v>2.2054298060252528</v>
      </c>
      <c r="AB191" s="1">
        <f>AB130 * GH_TFC_Efficiencies!AB17</f>
        <v>2.63249398897488</v>
      </c>
      <c r="AC191" s="1">
        <f>AC130 * GH_TFC_Efficiencies!AC17</f>
        <v>2.5588774282180169</v>
      </c>
      <c r="AD191" s="1">
        <f>AD130 * GH_TFC_Efficiencies!AD17</f>
        <v>2.8776202815497061</v>
      </c>
      <c r="AE191" s="1">
        <f>AE130 * GH_TFC_Efficiencies!AE17</f>
        <v>3.1227389661716032</v>
      </c>
      <c r="AF191" s="1">
        <f>AF130 * GH_TFC_Efficiencies!AF17</f>
        <v>3.2010954767437645</v>
      </c>
      <c r="AG191" s="1">
        <f>AG130 * GH_TFC_Efficiencies!AG17</f>
        <v>3.5289331987069139</v>
      </c>
      <c r="AH191" s="1">
        <f>AH130 * GH_TFC_Efficiencies!AH17</f>
        <v>4.654851841794283</v>
      </c>
      <c r="AI191" s="1">
        <f>AI130 * GH_TFC_Efficiencies!AI17</f>
        <v>5.7262039449972315</v>
      </c>
      <c r="AJ191" s="1">
        <f>AJ130 * GH_TFC_Efficiencies!AJ17</f>
        <v>8.2186109144107409</v>
      </c>
      <c r="AK191" s="1">
        <f>AK130 * GH_TFC_Efficiencies!AK17</f>
        <v>8.6107555127136521</v>
      </c>
      <c r="AL191" s="1">
        <f>AL130 * GH_TFC_Efficiencies!AL17</f>
        <v>1.7867967849301274</v>
      </c>
      <c r="AM191" s="1">
        <f>AM130 * GH_TFC_Efficiencies!AM17</f>
        <v>1.87302831900758</v>
      </c>
      <c r="AN191" s="1">
        <f>AN130 * GH_TFC_Efficiencies!AN17</f>
        <v>2.1849547827115732</v>
      </c>
      <c r="AO191" s="1">
        <f>AO130 * GH_TFC_Efficiencies!AO17</f>
        <v>2.4343777207962698</v>
      </c>
      <c r="AP191" s="1">
        <f>AP130 * GH_TFC_Efficiencies!AP17</f>
        <v>2.6313194684526637</v>
      </c>
      <c r="AQ191" s="1">
        <f>AQ130 * GH_TFC_Efficiencies!AQ17</f>
        <v>2.79500846908231</v>
      </c>
      <c r="AR191" s="1">
        <f>AR130 * GH_TFC_Efficiencies!AR17</f>
        <v>2.7461632906500486</v>
      </c>
      <c r="AS191" s="1">
        <f>AS130 * GH_TFC_Efficiencies!AS17</f>
        <v>4.0665424723943326</v>
      </c>
      <c r="AT191" s="1">
        <f>AT130 * GH_TFC_Efficiencies!AT17</f>
        <v>4.1602825556114809</v>
      </c>
      <c r="AU191" s="1">
        <f>AU130 * GH_TFC_Efficiencies!AU17</f>
        <v>4.801335478064428</v>
      </c>
      <c r="AV191" s="1">
        <f>AV130 * GH_TFC_Efficiencies!AV17</f>
        <v>5.5977173196039729</v>
      </c>
      <c r="AW191" s="1">
        <f>AW130 * GH_TFC_Efficiencies!AW17</f>
        <v>5.9010059588575876</v>
      </c>
    </row>
    <row r="192" spans="1:49" s="1" customFormat="1">
      <c r="A192" s="1" t="str">
        <f t="shared" si="123"/>
        <v>GH</v>
      </c>
      <c r="B192" s="1" t="str">
        <f t="shared" si="123"/>
        <v>Agriculture/forestry</v>
      </c>
      <c r="C192" s="1" t="str">
        <f t="shared" si="123"/>
        <v>Primary solid biofuels</v>
      </c>
      <c r="D192" s="1" t="str">
        <f t="shared" si="123"/>
        <v>Wood stoves</v>
      </c>
      <c r="E192" s="1" t="str">
        <f t="shared" si="123"/>
        <v>MTH.100.C - Wood stoves</v>
      </c>
      <c r="F192" s="1" t="s">
        <v>294</v>
      </c>
      <c r="G192" s="1">
        <f>G131 * GH_TFC_Efficiencies!G22</f>
        <v>0</v>
      </c>
      <c r="H192" s="1">
        <f>H131 * GH_TFC_Efficiencies!H22</f>
        <v>0</v>
      </c>
      <c r="I192" s="1">
        <f>I131 * GH_TFC_Efficiencies!I22</f>
        <v>0</v>
      </c>
      <c r="J192" s="1">
        <f>J131 * GH_TFC_Efficiencies!J22</f>
        <v>0</v>
      </c>
      <c r="K192" s="1">
        <f>K131 * GH_TFC_Efficiencies!K22</f>
        <v>0</v>
      </c>
      <c r="L192" s="1">
        <f>L131 * GH_TFC_Efficiencies!L22</f>
        <v>0</v>
      </c>
      <c r="M192" s="1">
        <f>M131 * GH_TFC_Efficiencies!M22</f>
        <v>0</v>
      </c>
      <c r="N192" s="1">
        <f>N131 * GH_TFC_Efficiencies!N22</f>
        <v>0</v>
      </c>
      <c r="O192" s="1">
        <f>O131 * GH_TFC_Efficiencies!O22</f>
        <v>0</v>
      </c>
      <c r="P192" s="1">
        <f>P131 * GH_TFC_Efficiencies!P22</f>
        <v>0</v>
      </c>
      <c r="Q192" s="1">
        <f>Q131 * GH_TFC_Efficiencies!Q22</f>
        <v>0</v>
      </c>
      <c r="R192" s="1">
        <f>R131 * GH_TFC_Efficiencies!R22</f>
        <v>0</v>
      </c>
      <c r="S192" s="1">
        <f>S131 * GH_TFC_Efficiencies!S22</f>
        <v>0</v>
      </c>
      <c r="T192" s="1">
        <f>T131 * GH_TFC_Efficiencies!T22</f>
        <v>0</v>
      </c>
      <c r="U192" s="1">
        <f>U131 * GH_TFC_Efficiencies!U22</f>
        <v>0</v>
      </c>
      <c r="V192" s="1">
        <f>V131 * GH_TFC_Efficiencies!V22</f>
        <v>0</v>
      </c>
      <c r="W192" s="1">
        <f>W131 * GH_TFC_Efficiencies!W22</f>
        <v>0</v>
      </c>
      <c r="X192" s="1">
        <f>X131 * GH_TFC_Efficiencies!X22</f>
        <v>0</v>
      </c>
      <c r="Y192" s="1">
        <f>Y131 * GH_TFC_Efficiencies!Y22</f>
        <v>0</v>
      </c>
      <c r="Z192" s="1">
        <f>Z131 * GH_TFC_Efficiencies!Z22</f>
        <v>0</v>
      </c>
      <c r="AA192" s="1">
        <f>AA131 * GH_TFC_Efficiencies!AA22</f>
        <v>0</v>
      </c>
      <c r="AB192" s="1">
        <f>AB131 * GH_TFC_Efficiencies!AB22</f>
        <v>0</v>
      </c>
      <c r="AC192" s="1">
        <f>AC131 * GH_TFC_Efficiencies!AC22</f>
        <v>0</v>
      </c>
      <c r="AD192" s="1">
        <f>AD131 * GH_TFC_Efficiencies!AD22</f>
        <v>0</v>
      </c>
      <c r="AE192" s="1">
        <f>AE131 * GH_TFC_Efficiencies!AE22</f>
        <v>0</v>
      </c>
      <c r="AF192" s="1">
        <f>AF131 * GH_TFC_Efficiencies!AF22</f>
        <v>0</v>
      </c>
      <c r="AG192" s="1">
        <f>AG131 * GH_TFC_Efficiencies!AG22</f>
        <v>0</v>
      </c>
      <c r="AH192" s="1">
        <f>AH131 * GH_TFC_Efficiencies!AH22</f>
        <v>0</v>
      </c>
      <c r="AI192" s="1">
        <f>AI131 * GH_TFC_Efficiencies!AI22</f>
        <v>0</v>
      </c>
      <c r="AJ192" s="1">
        <f>AJ131 * GH_TFC_Efficiencies!AJ22</f>
        <v>8.4416454508910624E-2</v>
      </c>
      <c r="AK192" s="1">
        <f>AK131 * GH_TFC_Efficiencies!AK22</f>
        <v>8.4416454508910624E-2</v>
      </c>
      <c r="AL192" s="1">
        <f>AL131 * GH_TFC_Efficiencies!AL22</f>
        <v>5.6277636339273747E-2</v>
      </c>
      <c r="AM192" s="1">
        <f>AM131 * GH_TFC_Efficiencies!AM22</f>
        <v>5.6277636339273747E-2</v>
      </c>
      <c r="AN192" s="1">
        <f>AN131 * GH_TFC_Efficiencies!AN22</f>
        <v>5.6277636339273747E-2</v>
      </c>
      <c r="AO192" s="1">
        <f>AO131 * GH_TFC_Efficiencies!AO22</f>
        <v>5.6277636339273747E-2</v>
      </c>
      <c r="AP192" s="1">
        <f>AP131 * GH_TFC_Efficiencies!AP22</f>
        <v>5.6277636339273747E-2</v>
      </c>
      <c r="AQ192" s="1">
        <f>AQ131 * GH_TFC_Efficiencies!AQ22</f>
        <v>5.6277636339273747E-2</v>
      </c>
      <c r="AR192" s="1">
        <f>AR131 * GH_TFC_Efficiencies!AR22</f>
        <v>5.6277636339273747E-2</v>
      </c>
      <c r="AS192" s="1">
        <f>AS131 * GH_TFC_Efficiencies!AS22</f>
        <v>5.6277636339273747E-2</v>
      </c>
      <c r="AT192" s="1">
        <f>AT131 * GH_TFC_Efficiencies!AT22</f>
        <v>5.6277636339273747E-2</v>
      </c>
      <c r="AU192" s="1">
        <f>AU131 * GH_TFC_Efficiencies!AU22</f>
        <v>5.6277636339273747E-2</v>
      </c>
      <c r="AV192" s="1">
        <f>AV131 * GH_TFC_Efficiencies!AV22</f>
        <v>5.6277636339273747E-2</v>
      </c>
      <c r="AW192" s="1">
        <f>AW131 * GH_TFC_Efficiencies!AW22</f>
        <v>5.6277636339273747E-2</v>
      </c>
    </row>
    <row r="193" spans="1:49" s="1" customFormat="1">
      <c r="A193" s="1" t="str">
        <f t="shared" si="123"/>
        <v>GH</v>
      </c>
      <c r="B193" s="1" t="str">
        <f t="shared" si="123"/>
        <v>Fishing</v>
      </c>
      <c r="C193" s="1" t="str">
        <f t="shared" si="123"/>
        <v>Motor gasoline excl. biofuels</v>
      </c>
      <c r="D193" s="1" t="str">
        <f t="shared" si="123"/>
        <v>Boat engines</v>
      </c>
      <c r="E193" s="1" t="str">
        <f t="shared" si="123"/>
        <v>MD - Boat engines</v>
      </c>
      <c r="F193" s="1" t="s">
        <v>294</v>
      </c>
      <c r="G193" s="1">
        <f>G132 * GH_TFC_Efficiencies!G27</f>
        <v>0</v>
      </c>
      <c r="H193" s="1">
        <f>H132 * GH_TFC_Efficiencies!H27</f>
        <v>0</v>
      </c>
      <c r="I193" s="1">
        <f>I132 * GH_TFC_Efficiencies!I27</f>
        <v>0</v>
      </c>
      <c r="J193" s="1">
        <f>J132 * GH_TFC_Efficiencies!J27</f>
        <v>0</v>
      </c>
      <c r="K193" s="1">
        <f>K132 * GH_TFC_Efficiencies!K27</f>
        <v>0</v>
      </c>
      <c r="L193" s="1">
        <f>L132 * GH_TFC_Efficiencies!L27</f>
        <v>0</v>
      </c>
      <c r="M193" s="1">
        <f>M132 * GH_TFC_Efficiencies!M27</f>
        <v>0</v>
      </c>
      <c r="N193" s="1">
        <f>N132 * GH_TFC_Efficiencies!N27</f>
        <v>0</v>
      </c>
      <c r="O193" s="1">
        <f>O132 * GH_TFC_Efficiencies!O27</f>
        <v>0</v>
      </c>
      <c r="P193" s="1">
        <f>P132 * GH_TFC_Efficiencies!P27</f>
        <v>0</v>
      </c>
      <c r="Q193" s="1">
        <f>Q132 * GH_TFC_Efficiencies!Q27</f>
        <v>0</v>
      </c>
      <c r="R193" s="1">
        <f>R132 * GH_TFC_Efficiencies!R27</f>
        <v>0</v>
      </c>
      <c r="S193" s="1">
        <f>S132 * GH_TFC_Efficiencies!S27</f>
        <v>0</v>
      </c>
      <c r="T193" s="1">
        <f>T132 * GH_TFC_Efficiencies!T27</f>
        <v>0</v>
      </c>
      <c r="U193" s="1">
        <f>U132 * GH_TFC_Efficiencies!U27</f>
        <v>0</v>
      </c>
      <c r="V193" s="1">
        <f>V132 * GH_TFC_Efficiencies!V27</f>
        <v>0</v>
      </c>
      <c r="W193" s="1">
        <f>W132 * GH_TFC_Efficiencies!W27</f>
        <v>0</v>
      </c>
      <c r="X193" s="1">
        <f>X132 * GH_TFC_Efficiencies!X27</f>
        <v>0</v>
      </c>
      <c r="Y193" s="1">
        <f>Y132 * GH_TFC_Efficiencies!Y27</f>
        <v>0</v>
      </c>
      <c r="Z193" s="1">
        <f>Z132 * GH_TFC_Efficiencies!Z27</f>
        <v>0</v>
      </c>
      <c r="AA193" s="1">
        <f>AA132 * GH_TFC_Efficiencies!AA27</f>
        <v>0</v>
      </c>
      <c r="AB193" s="1">
        <f>AB132 * GH_TFC_Efficiencies!AB27</f>
        <v>0</v>
      </c>
      <c r="AC193" s="1">
        <f>AC132 * GH_TFC_Efficiencies!AC27</f>
        <v>0</v>
      </c>
      <c r="AD193" s="1">
        <f>AD132 * GH_TFC_Efficiencies!AD27</f>
        <v>0</v>
      </c>
      <c r="AE193" s="1">
        <f>AE132 * GH_TFC_Efficiencies!AE27</f>
        <v>0</v>
      </c>
      <c r="AF193" s="1">
        <f>AF132 * GH_TFC_Efficiencies!AF27</f>
        <v>0</v>
      </c>
      <c r="AG193" s="1">
        <f>AG132 * GH_TFC_Efficiencies!AG27</f>
        <v>0</v>
      </c>
      <c r="AH193" s="1">
        <f>AH132 * GH_TFC_Efficiencies!AH27</f>
        <v>0</v>
      </c>
      <c r="AI193" s="1">
        <f>AI132 * GH_TFC_Efficiencies!AI27</f>
        <v>0</v>
      </c>
      <c r="AJ193" s="1">
        <f>AJ132 * GH_TFC_Efficiencies!AJ27</f>
        <v>4.0180390051083252</v>
      </c>
      <c r="AK193" s="1">
        <f>AK132 * GH_TFC_Efficiencies!AK27</f>
        <v>3.5606925440453998</v>
      </c>
      <c r="AL193" s="1">
        <f>AL132 * GH_TFC_Efficiencies!AL27</f>
        <v>3.5902885189316653</v>
      </c>
      <c r="AM193" s="1">
        <f>AM132 * GH_TFC_Efficiencies!AM27</f>
        <v>3.8694330281638543</v>
      </c>
      <c r="AN193" s="1">
        <f>AN132 * GH_TFC_Efficiencies!AN27</f>
        <v>3.7750384531587038</v>
      </c>
      <c r="AO193" s="1">
        <f>AO132 * GH_TFC_Efficiencies!AO27</f>
        <v>4.1859063443705216</v>
      </c>
      <c r="AP193" s="1">
        <f>AP132 * GH_TFC_Efficiencies!AP27</f>
        <v>4.6027269075696191</v>
      </c>
      <c r="AQ193" s="1">
        <f>AQ132 * GH_TFC_Efficiencies!AQ27</f>
        <v>5.7986217078061371</v>
      </c>
      <c r="AR193" s="1">
        <f>AR132 * GH_TFC_Efficiencies!AR27</f>
        <v>7.2721522435933936</v>
      </c>
      <c r="AS193" s="1">
        <f>AS132 * GH_TFC_Efficiencies!AS27</f>
        <v>7.7206419975498513</v>
      </c>
      <c r="AT193" s="1">
        <f>AT132 * GH_TFC_Efficiencies!AT27</f>
        <v>4.4830258769347315</v>
      </c>
      <c r="AU193" s="1">
        <f>AU132 * GH_TFC_Efficiencies!AU27</f>
        <v>6.5094520972862506</v>
      </c>
      <c r="AV193" s="1">
        <f>AV132 * GH_TFC_Efficiencies!AV27</f>
        <v>8.431612896594606</v>
      </c>
      <c r="AW193" s="1">
        <f>AW132 * GH_TFC_Efficiencies!AW27</f>
        <v>7.6848086528444357</v>
      </c>
    </row>
    <row r="194" spans="1:49" s="1" customFormat="1">
      <c r="A194" s="1" t="str">
        <f t="shared" si="123"/>
        <v>GH</v>
      </c>
      <c r="B194" s="1" t="str">
        <f t="shared" si="123"/>
        <v>Mining and quarrying</v>
      </c>
      <c r="C194" s="1" t="str">
        <f t="shared" si="123"/>
        <v>Electricity</v>
      </c>
      <c r="D194" s="1" t="str">
        <f t="shared" si="123"/>
        <v>Electric motors</v>
      </c>
      <c r="E194" s="1" t="str">
        <f t="shared" si="123"/>
        <v>MD - Electric motors</v>
      </c>
      <c r="F194" s="1" t="s">
        <v>294</v>
      </c>
      <c r="G194" s="1">
        <f>G133 * GH_TFC_Efficiencies!G32</f>
        <v>10.16316185</v>
      </c>
      <c r="H194" s="1">
        <f>H133 * GH_TFC_Efficiencies!H32</f>
        <v>11.412655899999999</v>
      </c>
      <c r="I194" s="1">
        <f>I133 * GH_TFC_Efficiencies!I32</f>
        <v>13.276981300000001</v>
      </c>
      <c r="J194" s="1">
        <f>J133 * GH_TFC_Efficiencies!J32</f>
        <v>14.730474782108328</v>
      </c>
      <c r="K194" s="1">
        <f>K133 * GH_TFC_Efficiencies!K32</f>
        <v>16.196968543333728</v>
      </c>
      <c r="L194" s="1">
        <f>L133 * GH_TFC_Efficiencies!L32</f>
        <v>17.676462583676187</v>
      </c>
      <c r="M194" s="1">
        <f>M133 * GH_TFC_Efficiencies!M32</f>
        <v>19.168956903135715</v>
      </c>
      <c r="N194" s="1">
        <f>N133 * GH_TFC_Efficiencies!N32</f>
        <v>20.674451501712305</v>
      </c>
      <c r="O194" s="1">
        <f>O133 * GH_TFC_Efficiencies!O32</f>
        <v>22.19294637940596</v>
      </c>
      <c r="P194" s="1">
        <f>P133 * GH_TFC_Efficiencies!P32</f>
        <v>23.724441536216681</v>
      </c>
      <c r="Q194" s="1">
        <f>Q133 * GH_TFC_Efficiencies!Q32</f>
        <v>25.268936972144466</v>
      </c>
      <c r="R194" s="1">
        <f>R133 * GH_TFC_Efficiencies!R32</f>
        <v>26.826432687189318</v>
      </c>
      <c r="S194" s="1">
        <f>S133 * GH_TFC_Efficiencies!S32</f>
        <v>11.221294584000001</v>
      </c>
      <c r="T194" s="1">
        <f>T133 * GH_TFC_Efficiencies!T32</f>
        <v>5.3692464420000006</v>
      </c>
      <c r="U194" s="1">
        <f>U133 * GH_TFC_Efficiencies!U32</f>
        <v>15.93739375</v>
      </c>
      <c r="V194" s="1">
        <f>V133 * GH_TFC_Efficiencies!V32</f>
        <v>33.186418338539362</v>
      </c>
      <c r="W194" s="1">
        <f>W133 * GH_TFC_Efficiencies!W32</f>
        <v>34.80891544916954</v>
      </c>
      <c r="X194" s="1">
        <f>X133 * GH_TFC_Efficiencies!X32</f>
        <v>36.444412838916826</v>
      </c>
      <c r="Y194" s="1">
        <f>Y133 * GH_TFC_Efficiencies!Y32</f>
        <v>38.092910507781134</v>
      </c>
      <c r="Z194" s="1">
        <f>Z133 * GH_TFC_Efficiencies!Z32</f>
        <v>39.754408455762508</v>
      </c>
      <c r="AA194" s="1">
        <f>AA133 * GH_TFC_Efficiencies!AA32</f>
        <v>41.428906682860941</v>
      </c>
      <c r="AB194" s="1">
        <f>AB133 * GH_TFC_Efficiencies!AB32</f>
        <v>43.116405189076438</v>
      </c>
      <c r="AC194" s="1">
        <f>AC133 * GH_TFC_Efficiencies!AC32</f>
        <v>44.816903974409009</v>
      </c>
      <c r="AD194" s="1">
        <f>AD133 * GH_TFC_Efficiencies!AD32</f>
        <v>46.530403038858637</v>
      </c>
      <c r="AE194" s="1">
        <f>AE133 * GH_TFC_Efficiencies!AE32</f>
        <v>48.256902382425345</v>
      </c>
      <c r="AF194" s="1">
        <f>AF133 * GH_TFC_Efficiencies!AF32</f>
        <v>49.996402005109097</v>
      </c>
      <c r="AG194" s="1">
        <f>AG133 * GH_TFC_Efficiencies!AG32</f>
        <v>51.748901906909921</v>
      </c>
      <c r="AH194" s="1">
        <f>AH133 * GH_TFC_Efficiencies!AH32</f>
        <v>53.514402087827804</v>
      </c>
      <c r="AI194" s="1">
        <f>AI133 * GH_TFC_Efficiencies!AI32</f>
        <v>55.292902547862766</v>
      </c>
      <c r="AJ194" s="1">
        <f>AJ133 * GH_TFC_Efficiencies!AJ32</f>
        <v>57.084403287014794</v>
      </c>
      <c r="AK194" s="1">
        <f>AK133 * GH_TFC_Efficiencies!AK32</f>
        <v>58.888904305283873</v>
      </c>
      <c r="AL194" s="1">
        <f>AL133 * GH_TFC_Efficiencies!AL32</f>
        <v>60.706405602670031</v>
      </c>
      <c r="AM194" s="1">
        <f>AM133 * GH_TFC_Efficiencies!AM32</f>
        <v>62.536907179173234</v>
      </c>
      <c r="AN194" s="1">
        <f>AN133 * GH_TFC_Efficiencies!AN32</f>
        <v>64.380409034793516</v>
      </c>
      <c r="AO194" s="1">
        <f>AO133 * GH_TFC_Efficiencies!AO32</f>
        <v>66.23691116953087</v>
      </c>
      <c r="AP194" s="1">
        <f>AP133 * GH_TFC_Efficiencies!AP32</f>
        <v>68.106413583385276</v>
      </c>
      <c r="AQ194" s="1">
        <f>AQ133 * GH_TFC_Efficiencies!AQ32</f>
        <v>69.988916276356747</v>
      </c>
      <c r="AR194" s="1">
        <f>AR133 * GH_TFC_Efficiencies!AR32</f>
        <v>71.884419248445283</v>
      </c>
      <c r="AS194" s="1">
        <f>AS133 * GH_TFC_Efficiencies!AS32</f>
        <v>73.792922499650885</v>
      </c>
      <c r="AT194" s="1">
        <f>AT133 * GH_TFC_Efficiencies!AT32</f>
        <v>75.714426029973552</v>
      </c>
      <c r="AU194" s="1">
        <f>AU133 * GH_TFC_Efficiencies!AU32</f>
        <v>79.634540201033289</v>
      </c>
      <c r="AV194" s="1">
        <f>AV133 * GH_TFC_Efficiencies!AV32</f>
        <v>85.067722349720782</v>
      </c>
      <c r="AW194" s="1">
        <f>AW133 * GH_TFC_Efficiencies!AW32</f>
        <v>91.532390401756928</v>
      </c>
    </row>
    <row r="195" spans="1:49" s="1" customFormat="1">
      <c r="A195" s="1" t="str">
        <f t="shared" si="123"/>
        <v>GH</v>
      </c>
      <c r="B195" s="1" t="str">
        <f t="shared" si="123"/>
        <v>Mining and quarrying</v>
      </c>
      <c r="C195" s="1" t="str">
        <f t="shared" si="123"/>
        <v>Electricity</v>
      </c>
      <c r="D195" s="1" t="str">
        <f t="shared" si="123"/>
        <v>Electric lights</v>
      </c>
      <c r="E195" s="1" t="str">
        <f t="shared" si="123"/>
        <v>Light - Electric lights</v>
      </c>
      <c r="F195" s="1" t="s">
        <v>294</v>
      </c>
      <c r="G195" s="1">
        <f>G134 * GH_TFC_Efficiencies!G35</f>
        <v>6.4321229868228413E-2</v>
      </c>
      <c r="H195" s="1">
        <f>H134 * GH_TFC_Efficiencies!H35</f>
        <v>7.3006734992679359E-2</v>
      </c>
      <c r="I195" s="1">
        <f>I134 * GH_TFC_Efficiencies!I35</f>
        <v>8.5828989751098095E-2</v>
      </c>
      <c r="J195" s="1">
        <f>J134 * GH_TFC_Efficiencies!J35</f>
        <v>9.6210077932047028E-2</v>
      </c>
      <c r="K195" s="1">
        <f>K134 * GH_TFC_Efficiencies!K35</f>
        <v>0.10686125317880671</v>
      </c>
      <c r="L195" s="1">
        <f>L134 * GH_TFC_Efficiencies!L35</f>
        <v>0.11778251549137707</v>
      </c>
      <c r="M195" s="1">
        <f>M134 * GH_TFC_Efficiencies!M35</f>
        <v>0.12897386486975818</v>
      </c>
      <c r="N195" s="1">
        <f>N134 * GH_TFC_Efficiencies!N35</f>
        <v>0.14043530131394999</v>
      </c>
      <c r="O195" s="1">
        <f>O134 * GH_TFC_Efficiencies!O35</f>
        <v>0.15216682482395247</v>
      </c>
      <c r="P195" s="1">
        <f>P134 * GH_TFC_Efficiencies!P35</f>
        <v>0.16416843539976569</v>
      </c>
      <c r="Q195" s="1">
        <f>Q134 * GH_TFC_Efficiencies!Q35</f>
        <v>0.17644013304138964</v>
      </c>
      <c r="R195" s="1">
        <f>R134 * GH_TFC_Efficiencies!R35</f>
        <v>0.18898191774882428</v>
      </c>
      <c r="S195" s="1">
        <f>S134 * GH_TFC_Efficiencies!S35</f>
        <v>7.9740579795021985E-2</v>
      </c>
      <c r="T195" s="1">
        <f>T134 * GH_TFC_Efficiencies!T35</f>
        <v>3.8482471449487562E-2</v>
      </c>
      <c r="U195" s="1">
        <f>U134 * GH_TFC_Efficiencies!U35</f>
        <v>0.11519033674963396</v>
      </c>
      <c r="V195" s="1">
        <f>V134 * GH_TFC_Efficiencies!V35</f>
        <v>0.2418499272366699</v>
      </c>
      <c r="W195" s="1">
        <f>W134 * GH_TFC_Efficiencies!W35</f>
        <v>0.25574214727315814</v>
      </c>
      <c r="X195" s="1">
        <f>X134 * GH_TFC_Efficiencies!X35</f>
        <v>0.26990445437545701</v>
      </c>
      <c r="Y195" s="1">
        <f>Y134 * GH_TFC_Efficiencies!Y35</f>
        <v>0.28433684854356661</v>
      </c>
      <c r="Z195" s="1">
        <f>Z134 * GH_TFC_Efficiencies!Z35</f>
        <v>0.29903932977748693</v>
      </c>
      <c r="AA195" s="1">
        <f>AA134 * GH_TFC_Efficiencies!AA35</f>
        <v>0.31401189807721802</v>
      </c>
      <c r="AB195" s="1">
        <f>AB134 * GH_TFC_Efficiencies!AB35</f>
        <v>0.32925455344275972</v>
      </c>
      <c r="AC195" s="1">
        <f>AC134 * GH_TFC_Efficiencies!AC35</f>
        <v>0.34476729587411226</v>
      </c>
      <c r="AD195" s="1">
        <f>AD134 * GH_TFC_Efficiencies!AD35</f>
        <v>0.3605501253712754</v>
      </c>
      <c r="AE195" s="1">
        <f>AE134 * GH_TFC_Efficiencies!AE35</f>
        <v>0.37660304193424926</v>
      </c>
      <c r="AF195" s="1">
        <f>AF134 * GH_TFC_Efficiencies!AF35</f>
        <v>0.39292604556303379</v>
      </c>
      <c r="AG195" s="1">
        <f>AG134 * GH_TFC_Efficiencies!AG35</f>
        <v>0.40951913625762904</v>
      </c>
      <c r="AH195" s="1">
        <f>AH134 * GH_TFC_Efficiencies!AH35</f>
        <v>0.42638231401803506</v>
      </c>
      <c r="AI195" s="1">
        <f>AI134 * GH_TFC_Efficiencies!AI35</f>
        <v>0.44351557884425186</v>
      </c>
      <c r="AJ195" s="1">
        <f>AJ134 * GH_TFC_Efficiencies!AJ35</f>
        <v>0.46091893073627943</v>
      </c>
      <c r="AK195" s="1">
        <f>AK134 * GH_TFC_Efficiencies!AK35</f>
        <v>0.4785923696941175</v>
      </c>
      <c r="AL195" s="1">
        <f>AL134 * GH_TFC_Efficiencies!AL35</f>
        <v>0.49653589571776641</v>
      </c>
      <c r="AM195" s="1">
        <f>AM134 * GH_TFC_Efficiencies!AM35</f>
        <v>0.51474950880722592</v>
      </c>
      <c r="AN195" s="1">
        <f>AN134 * GH_TFC_Efficiencies!AN35</f>
        <v>0.53323320896249615</v>
      </c>
      <c r="AO195" s="1">
        <f>AO134 * GH_TFC_Efficiencies!AO35</f>
        <v>0.55198699618357716</v>
      </c>
      <c r="AP195" s="1">
        <f>AP134 * GH_TFC_Efficiencies!AP35</f>
        <v>0.57101087047046906</v>
      </c>
      <c r="AQ195" s="1">
        <f>AQ134 * GH_TFC_Efficiencies!AQ35</f>
        <v>0.59030483182317128</v>
      </c>
      <c r="AR195" s="1">
        <f>AR134 * GH_TFC_Efficiencies!AR35</f>
        <v>0.6098688802416844</v>
      </c>
      <c r="AS195" s="1">
        <f>AS134 * GH_TFC_Efficiencies!AS35</f>
        <v>0.62970301572600818</v>
      </c>
      <c r="AT195" s="1">
        <f>AT134 * GH_TFC_Efficiencies!AT35</f>
        <v>0.64980723827614284</v>
      </c>
      <c r="AU195" s="1">
        <f>AU134 * GH_TFC_Efficiencies!AU35</f>
        <v>0.68731918814563864</v>
      </c>
      <c r="AV195" s="1">
        <f>AV134 * GH_TFC_Efficiencies!AV35</f>
        <v>0.73831184068085132</v>
      </c>
      <c r="AW195" s="1">
        <f>AW134 * GH_TFC_Efficiencies!AW35</f>
        <v>0.79879534606448854</v>
      </c>
    </row>
    <row r="196" spans="1:49" s="1" customFormat="1">
      <c r="A196" s="1" t="str">
        <f t="shared" si="123"/>
        <v>GH</v>
      </c>
      <c r="B196" s="1" t="str">
        <f t="shared" si="123"/>
        <v>Non-ferrous metals</v>
      </c>
      <c r="C196" s="1" t="str">
        <f t="shared" si="123"/>
        <v>Electricity</v>
      </c>
      <c r="D196" s="1" t="str">
        <f t="shared" si="123"/>
        <v>Electric heaters - HTH.600.C</v>
      </c>
      <c r="E196" s="1" t="str">
        <f t="shared" si="123"/>
        <v>HTH.600.C - Electric heaters</v>
      </c>
      <c r="F196" s="1" t="s">
        <v>294</v>
      </c>
      <c r="G196" s="1">
        <f>G135 * GH_TFC_Efficiencies!G40</f>
        <v>80.806218862738362</v>
      </c>
      <c r="H196" s="1">
        <f>H135 * GH_TFC_Efficiencies!H40</f>
        <v>92.444116131248933</v>
      </c>
      <c r="I196" s="1">
        <f>I135 * GH_TFC_Efficiencies!I40</f>
        <v>107.96052224703661</v>
      </c>
      <c r="J196" s="1">
        <f>J135 * GH_TFC_Efficiencies!J40</f>
        <v>100.8535578079368</v>
      </c>
      <c r="K196" s="1">
        <f>K135 * GH_TFC_Efficiencies!K40</f>
        <v>97.934719120426053</v>
      </c>
      <c r="L196" s="1">
        <f>L135 * GH_TFC_Efficiencies!L40</f>
        <v>103.66286892286551</v>
      </c>
      <c r="M196" s="1">
        <f>M135 * GH_TFC_Efficiencies!M40</f>
        <v>109.41804500944853</v>
      </c>
      <c r="N196" s="1">
        <f>N135 * GH_TFC_Efficiencies!N40</f>
        <v>92.856622573440987</v>
      </c>
      <c r="O196" s="1">
        <f>O135 * GH_TFC_Efficiencies!O40</f>
        <v>115.77348909122144</v>
      </c>
      <c r="P196" s="1">
        <f>P135 * GH_TFC_Efficiencies!P40</f>
        <v>132.38611922350111</v>
      </c>
      <c r="Q196" s="1">
        <f>Q135 * GH_TFC_Efficiencies!Q40</f>
        <v>134.17056519498368</v>
      </c>
      <c r="R196" s="1">
        <f>R135 * GH_TFC_Efficiencies!R40</f>
        <v>97.673939185706914</v>
      </c>
      <c r="S196" s="1">
        <f>S135 * GH_TFC_Efficiencies!S40</f>
        <v>24.477752963408346</v>
      </c>
      <c r="T196" s="1">
        <f>T135 * GH_TFC_Efficiencies!T40</f>
        <v>12.268510565194983</v>
      </c>
      <c r="U196" s="1">
        <f>U135 * GH_TFC_Efficiencies!U40</f>
        <v>24.596289297371587</v>
      </c>
      <c r="V196" s="1">
        <f>V135 * GH_TFC_Efficiencies!V40</f>
        <v>49.311114928706402</v>
      </c>
      <c r="W196" s="1">
        <f>W135 * GH_TFC_Efficiencies!W40</f>
        <v>74.144476894004455</v>
      </c>
      <c r="X196" s="1">
        <f>X135 * GH_TFC_Efficiencies!X40</f>
        <v>74.322281394949329</v>
      </c>
      <c r="Y196" s="1">
        <f>Y135 * GH_TFC_Efficiencies!Y40</f>
        <v>74.500085895894173</v>
      </c>
      <c r="Z196" s="1">
        <f>Z135 * GH_TFC_Efficiencies!Z40</f>
        <v>74.677890396839032</v>
      </c>
      <c r="AA196" s="1">
        <f>AA135 * GH_TFC_Efficiencies!AA40</f>
        <v>74.855694897783891</v>
      </c>
      <c r="AB196" s="1">
        <f>AB135 * GH_TFC_Efficiencies!AB40</f>
        <v>75.033499398728736</v>
      </c>
      <c r="AC196" s="1">
        <f>AC135 * GH_TFC_Efficiencies!AC40</f>
        <v>75.211303899673595</v>
      </c>
      <c r="AD196" s="1">
        <f>AD135 * GH_TFC_Efficiencies!AD40</f>
        <v>75.38910840061844</v>
      </c>
      <c r="AE196" s="1">
        <f>AE135 * GH_TFC_Efficiencies!AE40</f>
        <v>75.566912901563313</v>
      </c>
      <c r="AF196" s="1">
        <f>AF135 * GH_TFC_Efficiencies!AF40</f>
        <v>75.744717402508158</v>
      </c>
      <c r="AG196" s="1">
        <f>AG135 * GH_TFC_Efficiencies!AG40</f>
        <v>75.922521903453017</v>
      </c>
      <c r="AH196" s="1">
        <f>AH135 * GH_TFC_Efficiencies!AH40</f>
        <v>76.100326404397876</v>
      </c>
      <c r="AI196" s="1">
        <f>AI135 * GH_TFC_Efficiencies!AI40</f>
        <v>76.278130905342721</v>
      </c>
      <c r="AJ196" s="1">
        <f>AJ135 * GH_TFC_Efficiencies!AJ40</f>
        <v>76.45593540628758</v>
      </c>
      <c r="AK196" s="1">
        <f>AK135 * GH_TFC_Efficiencies!AK40</f>
        <v>76.633739907232439</v>
      </c>
      <c r="AL196" s="1">
        <f>AL135 * GH_TFC_Efficiencies!AL40</f>
        <v>25.603848136059099</v>
      </c>
      <c r="AM196" s="1">
        <f>AM135 * GH_TFC_Efficiencies!AM40</f>
        <v>6.4157790757601783</v>
      </c>
      <c r="AN196" s="1">
        <f>AN135 * GH_TFC_Efficiencies!AN40</f>
        <v>0</v>
      </c>
      <c r="AO196" s="1">
        <f>AO135 * GH_TFC_Efficiencies!AO40</f>
        <v>0</v>
      </c>
      <c r="AP196" s="1">
        <f>AP135 * GH_TFC_Efficiencies!AP40</f>
        <v>0</v>
      </c>
      <c r="AQ196" s="1">
        <f>AQ135 * GH_TFC_Efficiencies!AQ40</f>
        <v>0</v>
      </c>
      <c r="AR196" s="1">
        <f>AR135 * GH_TFC_Efficiencies!AR40</f>
        <v>0</v>
      </c>
      <c r="AS196" s="1">
        <f>AS135 * GH_TFC_Efficiencies!AS40</f>
        <v>0</v>
      </c>
      <c r="AT196" s="1">
        <f>AT135 * GH_TFC_Efficiencies!AT40</f>
        <v>0</v>
      </c>
      <c r="AU196" s="1">
        <f>AU135 * GH_TFC_Efficiencies!AU40</f>
        <v>26.812155853966676</v>
      </c>
      <c r="AV196" s="1">
        <f>AV135 * GH_TFC_Efficiencies!AV40</f>
        <v>27.606547327847451</v>
      </c>
      <c r="AW196" s="1">
        <f>AW135 * GH_TFC_Efficiencies!AW40</f>
        <v>26.557186543796664</v>
      </c>
    </row>
    <row r="197" spans="1:49" s="1" customFormat="1">
      <c r="A197" s="1" t="str">
        <f t="shared" si="123"/>
        <v>GH</v>
      </c>
      <c r="B197" s="1" t="str">
        <f t="shared" si="123"/>
        <v>Non-ferrous metals</v>
      </c>
      <c r="C197" s="1" t="str">
        <f t="shared" si="123"/>
        <v>Electricity</v>
      </c>
      <c r="D197" s="1" t="str">
        <f t="shared" si="123"/>
        <v>Electric lights</v>
      </c>
      <c r="E197" s="1" t="str">
        <f t="shared" si="123"/>
        <v>Light - Electric lights</v>
      </c>
      <c r="F197" s="1" t="s">
        <v>294</v>
      </c>
      <c r="G197" s="1">
        <f>G136 * GH_TFC_Efficiencies!G43</f>
        <v>0.21440409956076137</v>
      </c>
      <c r="H197" s="1">
        <f>H136 * GH_TFC_Efficiencies!H43</f>
        <v>0.2484790629575403</v>
      </c>
      <c r="I197" s="1">
        <f>I136 * GH_TFC_Efficiencies!I43</f>
        <v>0.29389926793557836</v>
      </c>
      <c r="J197" s="1">
        <f>J136 * GH_TFC_Efficiencies!J43</f>
        <v>0.27800433382137629</v>
      </c>
      <c r="K197" s="1">
        <f>K136 * GH_TFC_Efficiencies!K43</f>
        <v>0.27329428989751103</v>
      </c>
      <c r="L197" s="1">
        <f>L136 * GH_TFC_Efficiencies!L43</f>
        <v>0.29279262079062962</v>
      </c>
      <c r="M197" s="1">
        <f>M136 * GH_TFC_Efficiencies!M43</f>
        <v>0.31273827232796486</v>
      </c>
      <c r="N197" s="1">
        <f>N136 * GH_TFC_Efficiencies!N43</f>
        <v>0.26851888726207912</v>
      </c>
      <c r="O197" s="1">
        <f>O136 * GH_TFC_Efficiencies!O43</f>
        <v>0.33865546120058565</v>
      </c>
      <c r="P197" s="1">
        <f>P136 * GH_TFC_Efficiencies!P43</f>
        <v>0.3916497803806735</v>
      </c>
      <c r="Q197" s="1">
        <f>Q136 * GH_TFC_Efficiencies!Q43</f>
        <v>0.40136626647144946</v>
      </c>
      <c r="R197" s="1">
        <f>R136 * GH_TFC_Efficiencies!R43</f>
        <v>0.29540263543191803</v>
      </c>
      <c r="S197" s="1">
        <f>S136 * GH_TFC_Efficiencies!S43</f>
        <v>7.4831625183016115E-2</v>
      </c>
      <c r="T197" s="1">
        <f>T136 * GH_TFC_Efficiencies!T43</f>
        <v>3.7906295754026355E-2</v>
      </c>
      <c r="U197" s="1">
        <f>U136 * GH_TFC_Efficiencies!U43</f>
        <v>7.6793557833089304E-2</v>
      </c>
      <c r="V197" s="1">
        <f>V136 * GH_TFC_Efficiencies!V43</f>
        <v>0.1555490483162518</v>
      </c>
      <c r="W197" s="1">
        <f>W136 * GH_TFC_Efficiencies!W43</f>
        <v>0.23626647144948754</v>
      </c>
      <c r="X197" s="1">
        <f>X136 * GH_TFC_Efficiencies!X43</f>
        <v>0.23920937042459733</v>
      </c>
      <c r="Y197" s="1">
        <f>Y136 * GH_TFC_Efficiencies!Y43</f>
        <v>0.24215226939970713</v>
      </c>
      <c r="Z197" s="1">
        <f>Z136 * GH_TFC_Efficiencies!Z43</f>
        <v>0.24509516837481696</v>
      </c>
      <c r="AA197" s="1">
        <f>AA136 * GH_TFC_Efficiencies!AA43</f>
        <v>0.24803806734992684</v>
      </c>
      <c r="AB197" s="1">
        <f>AB136 * GH_TFC_Efficiencies!AB43</f>
        <v>0.25098096632503664</v>
      </c>
      <c r="AC197" s="1">
        <f>AC136 * GH_TFC_Efficiencies!AC43</f>
        <v>0.25392386530014643</v>
      </c>
      <c r="AD197" s="1">
        <f>AD136 * GH_TFC_Efficiencies!AD43</f>
        <v>0.25686676427525623</v>
      </c>
      <c r="AE197" s="1">
        <f>AE136 * GH_TFC_Efficiencies!AE43</f>
        <v>0.25980966325036603</v>
      </c>
      <c r="AF197" s="1">
        <f>AF136 * GH_TFC_Efficiencies!AF43</f>
        <v>0.26275256222547583</v>
      </c>
      <c r="AG197" s="1">
        <f>AG136 * GH_TFC_Efficiencies!AG43</f>
        <v>0.26569546120058563</v>
      </c>
      <c r="AH197" s="1">
        <f>AH136 * GH_TFC_Efficiencies!AH43</f>
        <v>0.26863836017569542</v>
      </c>
      <c r="AI197" s="1">
        <f>AI136 * GH_TFC_Efficiencies!AI43</f>
        <v>0.27158125915080522</v>
      </c>
      <c r="AJ197" s="1">
        <f>AJ136 * GH_TFC_Efficiencies!AJ43</f>
        <v>0.27452415812591507</v>
      </c>
      <c r="AK197" s="1">
        <f>AK136 * GH_TFC_Efficiencies!AK43</f>
        <v>0.27746705710102487</v>
      </c>
      <c r="AL197" s="1">
        <f>AL136 * GH_TFC_Efficiencies!AL43</f>
        <v>9.3469985358711566E-2</v>
      </c>
      <c r="AM197" s="1">
        <f>AM136 * GH_TFC_Efficiencies!AM43</f>
        <v>2.3612737920937044E-2</v>
      </c>
      <c r="AN197" s="1">
        <f>AN136 * GH_TFC_Efficiencies!AN43</f>
        <v>0</v>
      </c>
      <c r="AO197" s="1">
        <f>AO136 * GH_TFC_Efficiencies!AO43</f>
        <v>0</v>
      </c>
      <c r="AP197" s="1">
        <f>AP136 * GH_TFC_Efficiencies!AP43</f>
        <v>0</v>
      </c>
      <c r="AQ197" s="1">
        <f>AQ136 * GH_TFC_Efficiencies!AQ43</f>
        <v>0</v>
      </c>
      <c r="AR197" s="1">
        <f>AR136 * GH_TFC_Efficiencies!AR43</f>
        <v>0</v>
      </c>
      <c r="AS197" s="1">
        <f>AS136 * GH_TFC_Efficiencies!AS43</f>
        <v>0</v>
      </c>
      <c r="AT197" s="1">
        <f>AT136 * GH_TFC_Efficiencies!AT43</f>
        <v>0</v>
      </c>
      <c r="AU197" s="1">
        <f>AU136 * GH_TFC_Efficiencies!AU43</f>
        <v>0.10494015214561038</v>
      </c>
      <c r="AV197" s="1">
        <f>AV136 * GH_TFC_Efficiencies!AV43</f>
        <v>0.10883863353116709</v>
      </c>
      <c r="AW197" s="1">
        <f>AW136 * GH_TFC_Efficiencies!AW43</f>
        <v>0.10545741564734253</v>
      </c>
    </row>
    <row r="198" spans="1:49" s="1" customFormat="1">
      <c r="A198" s="1" t="str">
        <f t="shared" ref="A198:E207" si="124">A137</f>
        <v>GH</v>
      </c>
      <c r="B198" s="1" t="str">
        <f t="shared" si="124"/>
        <v>Non-ferrous metals</v>
      </c>
      <c r="C198" s="1" t="str">
        <f t="shared" si="124"/>
        <v>Electricity</v>
      </c>
      <c r="D198" s="1" t="str">
        <f t="shared" si="124"/>
        <v>Electric motors</v>
      </c>
      <c r="E198" s="1" t="str">
        <f t="shared" si="124"/>
        <v>MD - Electric motors</v>
      </c>
      <c r="F198" s="1" t="s">
        <v>294</v>
      </c>
      <c r="G198" s="1">
        <f>G137 * GH_TFC_Efficiencies!G46</f>
        <v>5.9783305000000002</v>
      </c>
      <c r="H198" s="1">
        <f>H137 * GH_TFC_Efficiencies!H46</f>
        <v>6.8546602000000005</v>
      </c>
      <c r="I198" s="1">
        <f>I137 * GH_TFC_Efficiencies!I46</f>
        <v>8.0229887000000009</v>
      </c>
      <c r="J198" s="1">
        <f>J137 * GH_TFC_Efficiencies!J46</f>
        <v>7.5113859600000001</v>
      </c>
      <c r="K198" s="1">
        <f>K137 * GH_TFC_Efficiencies!K46</f>
        <v>7.3099830000000008</v>
      </c>
      <c r="L198" s="1">
        <f>L137 * GH_TFC_Efficiencies!L46</f>
        <v>7.7543784600000016</v>
      </c>
      <c r="M198" s="1">
        <f>M137 * GH_TFC_Efficiencies!M46</f>
        <v>8.2025735399999995</v>
      </c>
      <c r="N198" s="1">
        <f>N137 * GH_TFC_Efficiencies!N46</f>
        <v>6.975974400000001</v>
      </c>
      <c r="O198" s="1">
        <f>O137 * GH_TFC_Efficiencies!O46</f>
        <v>8.7161641799999998</v>
      </c>
      <c r="P198" s="1">
        <f>P137 * GH_TFC_Efficiencies!P46</f>
        <v>9.9879546000000001</v>
      </c>
      <c r="Q198" s="1">
        <f>Q137 * GH_TFC_Efficiencies!Q46</f>
        <v>10.143849509999999</v>
      </c>
      <c r="R198" s="1">
        <f>R137 * GH_TFC_Efficiencies!R46</f>
        <v>7.3999600000000001</v>
      </c>
      <c r="S198" s="1">
        <f>S137 * GH_TFC_Efficiencies!S46</f>
        <v>1.8583225000000001</v>
      </c>
      <c r="T198" s="1">
        <f>T137 * GH_TFC_Efficiencies!T46</f>
        <v>0.93332750000000009</v>
      </c>
      <c r="U198" s="1">
        <f>U137 * GH_TFC_Efficiencies!U46</f>
        <v>1.8749875</v>
      </c>
      <c r="V198" s="1">
        <f>V137 * GH_TFC_Efficiencies!V46</f>
        <v>3.7666399999999998</v>
      </c>
      <c r="W198" s="1">
        <f>W137 * GH_TFC_Efficiencies!W46</f>
        <v>5.6749575000000005</v>
      </c>
      <c r="X198" s="1">
        <f>X137 * GH_TFC_Efficiencies!X46</f>
        <v>5.6999550000000072</v>
      </c>
      <c r="Y198" s="1">
        <f>Y137 * GH_TFC_Efficiencies!Y46</f>
        <v>5.7249525000000077</v>
      </c>
      <c r="Z198" s="1">
        <f>Z137 * GH_TFC_Efficiencies!Z46</f>
        <v>5.7499500000000072</v>
      </c>
      <c r="AA198" s="1">
        <f>AA137 * GH_TFC_Efficiencies!AA46</f>
        <v>5.7749475000000077</v>
      </c>
      <c r="AB198" s="1">
        <f>AB137 * GH_TFC_Efficiencies!AB46</f>
        <v>5.7999450000000072</v>
      </c>
      <c r="AC198" s="1">
        <f>AC137 * GH_TFC_Efficiencies!AC46</f>
        <v>5.8249425000000077</v>
      </c>
      <c r="AD198" s="1">
        <f>AD137 * GH_TFC_Efficiencies!AD46</f>
        <v>5.8499400000000072</v>
      </c>
      <c r="AE198" s="1">
        <f>AE137 * GH_TFC_Efficiencies!AE46</f>
        <v>5.8749375000000077</v>
      </c>
      <c r="AF198" s="1">
        <f>AF137 * GH_TFC_Efficiencies!AF46</f>
        <v>5.8999350000000073</v>
      </c>
      <c r="AG198" s="1">
        <f>AG137 * GH_TFC_Efficiencies!AG46</f>
        <v>5.9249325000000077</v>
      </c>
      <c r="AH198" s="1">
        <f>AH137 * GH_TFC_Efficiencies!AH46</f>
        <v>5.9499300000000073</v>
      </c>
      <c r="AI198" s="1">
        <f>AI137 * GH_TFC_Efficiencies!AI46</f>
        <v>5.9749275000000068</v>
      </c>
      <c r="AJ198" s="1">
        <f>AJ137 * GH_TFC_Efficiencies!AJ46</f>
        <v>5.9999250000000073</v>
      </c>
      <c r="AK198" s="1">
        <f>AK137 * GH_TFC_Efficiencies!AK46</f>
        <v>6.0249225000000077</v>
      </c>
      <c r="AL198" s="1">
        <f>AL137 * GH_TFC_Efficiencies!AL46</f>
        <v>2.0166400000000024</v>
      </c>
      <c r="AM198" s="1">
        <f>AM137 * GH_TFC_Efficiencies!AM46</f>
        <v>0.50624312500000057</v>
      </c>
      <c r="AN198" s="1">
        <f>AN137 * GH_TFC_Efficiencies!AN46</f>
        <v>0</v>
      </c>
      <c r="AO198" s="1">
        <f>AO137 * GH_TFC_Efficiencies!AO46</f>
        <v>0</v>
      </c>
      <c r="AP198" s="1">
        <f>AP137 * GH_TFC_Efficiencies!AP46</f>
        <v>0</v>
      </c>
      <c r="AQ198" s="1">
        <f>AQ137 * GH_TFC_Efficiencies!AQ46</f>
        <v>0</v>
      </c>
      <c r="AR198" s="1">
        <f>AR137 * GH_TFC_Efficiencies!AR46</f>
        <v>0</v>
      </c>
      <c r="AS198" s="1">
        <f>AS137 * GH_TFC_Efficiencies!AS46</f>
        <v>0</v>
      </c>
      <c r="AT198" s="1">
        <f>AT137 * GH_TFC_Efficiencies!AT46</f>
        <v>0</v>
      </c>
      <c r="AU198" s="1">
        <f>AU137 * GH_TFC_Efficiencies!AU46</f>
        <v>2.1456408614653872</v>
      </c>
      <c r="AV198" s="1">
        <f>AV137 * GH_TFC_Efficiencies!AV46</f>
        <v>2.2129947588066146</v>
      </c>
      <c r="AW198" s="1">
        <f>AW137 * GH_TFC_Efficiencies!AW46</f>
        <v>2.1324985077658978</v>
      </c>
    </row>
    <row r="199" spans="1:49" s="1" customFormat="1">
      <c r="A199" s="1" t="str">
        <f t="shared" si="124"/>
        <v>GH</v>
      </c>
      <c r="B199" s="1" t="str">
        <f t="shared" si="124"/>
        <v>Textile and leather</v>
      </c>
      <c r="C199" s="1" t="str">
        <f t="shared" si="124"/>
        <v>Electricity</v>
      </c>
      <c r="D199" s="1" t="str">
        <f t="shared" si="124"/>
        <v>Electric motors</v>
      </c>
      <c r="E199" s="1" t="str">
        <f t="shared" si="124"/>
        <v>MD - Electric motors</v>
      </c>
      <c r="F199" s="1" t="s">
        <v>294</v>
      </c>
      <c r="G199" s="1">
        <f>G138 * GH_TFC_Efficiencies!G51</f>
        <v>0.49233309999999997</v>
      </c>
      <c r="H199" s="1">
        <f>H138 * GH_TFC_Efficiencies!H51</f>
        <v>0.9893324</v>
      </c>
      <c r="I199" s="1">
        <f>I138 * GH_TFC_Efficiencies!I51</f>
        <v>0.99399859999999995</v>
      </c>
      <c r="J199" s="1">
        <f>J138 * GH_TFC_Efficiencies!J51</f>
        <v>1.1234978999999998</v>
      </c>
      <c r="K199" s="1">
        <f>K138 * GH_TFC_Efficiencies!K51</f>
        <v>1.25416375</v>
      </c>
      <c r="L199" s="1">
        <f>L138 * GH_TFC_Efficiencies!L51</f>
        <v>1.38599615</v>
      </c>
      <c r="M199" s="1">
        <f>M138 * GH_TFC_Efficiencies!M51</f>
        <v>1.5189950999999997</v>
      </c>
      <c r="N199" s="1">
        <f>N138 * GH_TFC_Efficiencies!N51</f>
        <v>1.2716620000000001</v>
      </c>
      <c r="O199" s="1">
        <f>O138 * GH_TFC_Efficiencies!O51</f>
        <v>1.0219958</v>
      </c>
      <c r="P199" s="1">
        <f>P138 * GH_TFC_Efficiencies!P51</f>
        <v>0.76999649999999986</v>
      </c>
      <c r="Q199" s="1">
        <f>Q138 * GH_TFC_Efficiencies!Q51</f>
        <v>0.51566409999999996</v>
      </c>
      <c r="R199" s="1">
        <f>R138 * GH_TFC_Efficiencies!R51</f>
        <v>0</v>
      </c>
      <c r="S199" s="1">
        <f>S138 * GH_TFC_Efficiencies!S51</f>
        <v>0</v>
      </c>
      <c r="T199" s="1">
        <f>T138 * GH_TFC_Efficiencies!T51</f>
        <v>0</v>
      </c>
      <c r="U199" s="1">
        <f>U138 * GH_TFC_Efficiencies!U51</f>
        <v>0</v>
      </c>
      <c r="V199" s="1">
        <f>V138 * GH_TFC_Efficiencies!V51</f>
        <v>0</v>
      </c>
      <c r="W199" s="1">
        <f>W138 * GH_TFC_Efficiencies!W51</f>
        <v>0</v>
      </c>
      <c r="X199" s="1">
        <f>X138 * GH_TFC_Efficiencies!X51</f>
        <v>0</v>
      </c>
      <c r="Y199" s="1">
        <f>Y138 * GH_TFC_Efficiencies!Y51</f>
        <v>0</v>
      </c>
      <c r="Z199" s="1">
        <f>Z138 * GH_TFC_Efficiencies!Z51</f>
        <v>0</v>
      </c>
      <c r="AA199" s="1">
        <f>AA138 * GH_TFC_Efficiencies!AA51</f>
        <v>0</v>
      </c>
      <c r="AB199" s="1">
        <f>AB138 * GH_TFC_Efficiencies!AB51</f>
        <v>0</v>
      </c>
      <c r="AC199" s="1">
        <f>AC138 * GH_TFC_Efficiencies!AC51</f>
        <v>0</v>
      </c>
      <c r="AD199" s="1">
        <f>AD138 * GH_TFC_Efficiencies!AD51</f>
        <v>0</v>
      </c>
      <c r="AE199" s="1">
        <f>AE138 * GH_TFC_Efficiencies!AE51</f>
        <v>0</v>
      </c>
      <c r="AF199" s="1">
        <f>AF138 * GH_TFC_Efficiencies!AF51</f>
        <v>0</v>
      </c>
      <c r="AG199" s="1">
        <f>AG138 * GH_TFC_Efficiencies!AG51</f>
        <v>0</v>
      </c>
      <c r="AH199" s="1">
        <f>AH138 * GH_TFC_Efficiencies!AH51</f>
        <v>0</v>
      </c>
      <c r="AI199" s="1">
        <f>AI138 * GH_TFC_Efficiencies!AI51</f>
        <v>0</v>
      </c>
      <c r="AJ199" s="1">
        <f>AJ138 * GH_TFC_Efficiencies!AJ51</f>
        <v>0</v>
      </c>
      <c r="AK199" s="1">
        <f>AK138 * GH_TFC_Efficiencies!AK51</f>
        <v>0</v>
      </c>
      <c r="AL199" s="1">
        <f>AL138 * GH_TFC_Efficiencies!AL51</f>
        <v>0</v>
      </c>
      <c r="AM199" s="1">
        <f>AM138 * GH_TFC_Efficiencies!AM51</f>
        <v>0</v>
      </c>
      <c r="AN199" s="1">
        <f>AN138 * GH_TFC_Efficiencies!AN51</f>
        <v>0</v>
      </c>
      <c r="AO199" s="1">
        <f>AO138 * GH_TFC_Efficiencies!AO51</f>
        <v>0</v>
      </c>
      <c r="AP199" s="1">
        <f>AP138 * GH_TFC_Efficiencies!AP51</f>
        <v>0</v>
      </c>
      <c r="AQ199" s="1">
        <f>AQ138 * GH_TFC_Efficiencies!AQ51</f>
        <v>0</v>
      </c>
      <c r="AR199" s="1">
        <f>AR138 * GH_TFC_Efficiencies!AR51</f>
        <v>0</v>
      </c>
      <c r="AS199" s="1">
        <f>AS138 * GH_TFC_Efficiencies!AS51</f>
        <v>0</v>
      </c>
      <c r="AT199" s="1">
        <f>AT138 * GH_TFC_Efficiencies!AT51</f>
        <v>0</v>
      </c>
      <c r="AU199" s="1">
        <f>AU138 * GH_TFC_Efficiencies!AU51</f>
        <v>0</v>
      </c>
      <c r="AV199" s="1">
        <f>AV138 * GH_TFC_Efficiencies!AV51</f>
        <v>0</v>
      </c>
      <c r="AW199" s="1">
        <f>AW138 * GH_TFC_Efficiencies!AW51</f>
        <v>0</v>
      </c>
    </row>
    <row r="200" spans="1:49" s="1" customFormat="1">
      <c r="A200" s="1" t="str">
        <f t="shared" si="124"/>
        <v>GH</v>
      </c>
      <c r="B200" s="1" t="str">
        <f t="shared" si="124"/>
        <v>Textile and leather</v>
      </c>
      <c r="C200" s="1" t="str">
        <f t="shared" si="124"/>
        <v>Electricity</v>
      </c>
      <c r="D200" s="1" t="str">
        <f t="shared" si="124"/>
        <v>Electric heaters - MTH.100.C</v>
      </c>
      <c r="E200" s="1" t="str">
        <f t="shared" si="124"/>
        <v>MTH.100.C - Electric heaters</v>
      </c>
      <c r="F200" s="1" t="s">
        <v>294</v>
      </c>
      <c r="G200" s="1">
        <f>G139 * GH_TFC_Efficiencies!G54</f>
        <v>1.6079324668363929E-2</v>
      </c>
      <c r="H200" s="1">
        <f>H139 * GH_TFC_Efficiencies!H54</f>
        <v>3.2239045960069677E-2</v>
      </c>
      <c r="I200" s="1">
        <f>I139 * GH_TFC_Efficiencies!I54</f>
        <v>3.2319442583411497E-2</v>
      </c>
      <c r="J200" s="1">
        <f>J139 * GH_TFC_Efficiencies!J54</f>
        <v>3.6449819107597474E-2</v>
      </c>
      <c r="K200" s="1">
        <f>K139 * GH_TFC_Efficiencies!K54</f>
        <v>4.0600294787618917E-2</v>
      </c>
      <c r="L200" s="1">
        <f>L139 * GH_TFC_Efficiencies!L54</f>
        <v>4.4770869623475811E-2</v>
      </c>
      <c r="M200" s="1">
        <f>M139 * GH_TFC_Efficiencies!M54</f>
        <v>4.8961543615168163E-2</v>
      </c>
      <c r="N200" s="1">
        <f>N139 * GH_TFC_Efficiencies!N54</f>
        <v>4.0901782125150735E-2</v>
      </c>
      <c r="O200" s="1">
        <f>O139 * GH_TFC_Efficiencies!O54</f>
        <v>3.2801822323462411E-2</v>
      </c>
      <c r="P200" s="1">
        <f>P139 * GH_TFC_Efficiencies!P54</f>
        <v>2.4661664210103174E-2</v>
      </c>
      <c r="Q200" s="1">
        <f>Q139 * GH_TFC_Efficiencies!Q54</f>
        <v>1.6481307785073025E-2</v>
      </c>
      <c r="R200" s="1">
        <f>R139 * GH_TFC_Efficiencies!R54</f>
        <v>0</v>
      </c>
      <c r="S200" s="1">
        <f>S139 * GH_TFC_Efficiencies!S54</f>
        <v>0</v>
      </c>
      <c r="T200" s="1">
        <f>T139 * GH_TFC_Efficiencies!T54</f>
        <v>0</v>
      </c>
      <c r="U200" s="1">
        <f>U139 * GH_TFC_Efficiencies!U54</f>
        <v>0</v>
      </c>
      <c r="V200" s="1">
        <f>V139 * GH_TFC_Efficiencies!V54</f>
        <v>0</v>
      </c>
      <c r="W200" s="1">
        <f>W139 * GH_TFC_Efficiencies!W54</f>
        <v>0</v>
      </c>
      <c r="X200" s="1">
        <f>X139 * GH_TFC_Efficiencies!X54</f>
        <v>0</v>
      </c>
      <c r="Y200" s="1">
        <f>Y139 * GH_TFC_Efficiencies!Y54</f>
        <v>0</v>
      </c>
      <c r="Z200" s="1">
        <f>Z139 * GH_TFC_Efficiencies!Z54</f>
        <v>0</v>
      </c>
      <c r="AA200" s="1">
        <f>AA139 * GH_TFC_Efficiencies!AA54</f>
        <v>0</v>
      </c>
      <c r="AB200" s="1">
        <f>AB139 * GH_TFC_Efficiencies!AB54</f>
        <v>0</v>
      </c>
      <c r="AC200" s="1">
        <f>AC139 * GH_TFC_Efficiencies!AC54</f>
        <v>0</v>
      </c>
      <c r="AD200" s="1">
        <f>AD139 * GH_TFC_Efficiencies!AD54</f>
        <v>0</v>
      </c>
      <c r="AE200" s="1">
        <f>AE139 * GH_TFC_Efficiencies!AE54</f>
        <v>0</v>
      </c>
      <c r="AF200" s="1">
        <f>AF139 * GH_TFC_Efficiencies!AF54</f>
        <v>0</v>
      </c>
      <c r="AG200" s="1">
        <f>AG139 * GH_TFC_Efficiencies!AG54</f>
        <v>0</v>
      </c>
      <c r="AH200" s="1">
        <f>AH139 * GH_TFC_Efficiencies!AH54</f>
        <v>0</v>
      </c>
      <c r="AI200" s="1">
        <f>AI139 * GH_TFC_Efficiencies!AI54</f>
        <v>0</v>
      </c>
      <c r="AJ200" s="1">
        <f>AJ139 * GH_TFC_Efficiencies!AJ54</f>
        <v>0</v>
      </c>
      <c r="AK200" s="1">
        <f>AK139 * GH_TFC_Efficiencies!AK54</f>
        <v>0</v>
      </c>
      <c r="AL200" s="1">
        <f>AL139 * GH_TFC_Efficiencies!AL54</f>
        <v>0</v>
      </c>
      <c r="AM200" s="1">
        <f>AM139 * GH_TFC_Efficiencies!AM54</f>
        <v>0</v>
      </c>
      <c r="AN200" s="1">
        <f>AN139 * GH_TFC_Efficiencies!AN54</f>
        <v>0</v>
      </c>
      <c r="AO200" s="1">
        <f>AO139 * GH_TFC_Efficiencies!AO54</f>
        <v>0</v>
      </c>
      <c r="AP200" s="1">
        <f>AP139 * GH_TFC_Efficiencies!AP54</f>
        <v>0</v>
      </c>
      <c r="AQ200" s="1">
        <f>AQ139 * GH_TFC_Efficiencies!AQ54</f>
        <v>0</v>
      </c>
      <c r="AR200" s="1">
        <f>AR139 * GH_TFC_Efficiencies!AR54</f>
        <v>0</v>
      </c>
      <c r="AS200" s="1">
        <f>AS139 * GH_TFC_Efficiencies!AS54</f>
        <v>0</v>
      </c>
      <c r="AT200" s="1">
        <f>AT139 * GH_TFC_Efficiencies!AT54</f>
        <v>0</v>
      </c>
      <c r="AU200" s="1">
        <f>AU139 * GH_TFC_Efficiencies!AU54</f>
        <v>0</v>
      </c>
      <c r="AV200" s="1">
        <f>AV139 * GH_TFC_Efficiencies!AV54</f>
        <v>0</v>
      </c>
      <c r="AW200" s="1">
        <f>AW139 * GH_TFC_Efficiencies!AW54</f>
        <v>0</v>
      </c>
    </row>
    <row r="201" spans="1:49" s="1" customFormat="1">
      <c r="A201" s="1" t="str">
        <f t="shared" si="124"/>
        <v>GH</v>
      </c>
      <c r="B201" s="1" t="str">
        <f t="shared" si="124"/>
        <v>Textile and leather</v>
      </c>
      <c r="C201" s="1" t="str">
        <f t="shared" si="124"/>
        <v>Electricity</v>
      </c>
      <c r="D201" s="1" t="str">
        <f t="shared" si="124"/>
        <v>Electric lights</v>
      </c>
      <c r="E201" s="1" t="str">
        <f t="shared" si="124"/>
        <v>Light - Electric lights</v>
      </c>
      <c r="F201" s="1" t="s">
        <v>294</v>
      </c>
      <c r="G201" s="1">
        <f>G140 * GH_TFC_Efficiencies!G57</f>
        <v>5.0448023426061502E-3</v>
      </c>
      <c r="H201" s="1">
        <f>H140 * GH_TFC_Efficiencies!H57</f>
        <v>1.0246559297218157E-2</v>
      </c>
      <c r="I201" s="1">
        <f>I140 * GH_TFC_Efficiencies!I57</f>
        <v>1.0403513909224013E-2</v>
      </c>
      <c r="J201" s="1">
        <f>J140 * GH_TFC_Efficiencies!J57</f>
        <v>1.1880527086383602E-2</v>
      </c>
      <c r="K201" s="1">
        <f>K140 * GH_TFC_Efficiencies!K57</f>
        <v>1.3396778916544656E-2</v>
      </c>
      <c r="L201" s="1">
        <f>L140 * GH_TFC_Efficiencies!L57</f>
        <v>1.4952269399707176E-2</v>
      </c>
      <c r="M201" s="1">
        <f>M140 * GH_TFC_Efficiencies!M57</f>
        <v>1.6546998535871157E-2</v>
      </c>
      <c r="N201" s="1">
        <f>N140 * GH_TFC_Efficiencies!N57</f>
        <v>1.3985358711566618E-2</v>
      </c>
      <c r="O201" s="1">
        <f>O140 * GH_TFC_Efficiencies!O57</f>
        <v>1.1345241581259153E-2</v>
      </c>
      <c r="P201" s="1">
        <f>P140 * GH_TFC_Efficiencies!P57</f>
        <v>8.6266471449487556E-3</v>
      </c>
      <c r="Q201" s="1">
        <f>Q140 * GH_TFC_Efficiencies!Q57</f>
        <v>5.8295754026354328E-3</v>
      </c>
      <c r="R201" s="1">
        <f>R140 * GH_TFC_Efficiencies!R57</f>
        <v>0</v>
      </c>
      <c r="S201" s="1">
        <f>S140 * GH_TFC_Efficiencies!S57</f>
        <v>0</v>
      </c>
      <c r="T201" s="1">
        <f>T140 * GH_TFC_Efficiencies!T57</f>
        <v>0</v>
      </c>
      <c r="U201" s="1">
        <f>U140 * GH_TFC_Efficiencies!U57</f>
        <v>0</v>
      </c>
      <c r="V201" s="1">
        <f>V140 * GH_TFC_Efficiencies!V57</f>
        <v>0</v>
      </c>
      <c r="W201" s="1">
        <f>W140 * GH_TFC_Efficiencies!W57</f>
        <v>0</v>
      </c>
      <c r="X201" s="1">
        <f>X140 * GH_TFC_Efficiencies!X57</f>
        <v>0</v>
      </c>
      <c r="Y201" s="1">
        <f>Y140 * GH_TFC_Efficiencies!Y57</f>
        <v>0</v>
      </c>
      <c r="Z201" s="1">
        <f>Z140 * GH_TFC_Efficiencies!Z57</f>
        <v>0</v>
      </c>
      <c r="AA201" s="1">
        <f>AA140 * GH_TFC_Efficiencies!AA57</f>
        <v>0</v>
      </c>
      <c r="AB201" s="1">
        <f>AB140 * GH_TFC_Efficiencies!AB57</f>
        <v>0</v>
      </c>
      <c r="AC201" s="1">
        <f>AC140 * GH_TFC_Efficiencies!AC57</f>
        <v>0</v>
      </c>
      <c r="AD201" s="1">
        <f>AD140 * GH_TFC_Efficiencies!AD57</f>
        <v>0</v>
      </c>
      <c r="AE201" s="1">
        <f>AE140 * GH_TFC_Efficiencies!AE57</f>
        <v>0</v>
      </c>
      <c r="AF201" s="1">
        <f>AF140 * GH_TFC_Efficiencies!AF57</f>
        <v>0</v>
      </c>
      <c r="AG201" s="1">
        <f>AG140 * GH_TFC_Efficiencies!AG57</f>
        <v>0</v>
      </c>
      <c r="AH201" s="1">
        <f>AH140 * GH_TFC_Efficiencies!AH57</f>
        <v>0</v>
      </c>
      <c r="AI201" s="1">
        <f>AI140 * GH_TFC_Efficiencies!AI57</f>
        <v>0</v>
      </c>
      <c r="AJ201" s="1">
        <f>AJ140 * GH_TFC_Efficiencies!AJ57</f>
        <v>0</v>
      </c>
      <c r="AK201" s="1">
        <f>AK140 * GH_TFC_Efficiencies!AK57</f>
        <v>0</v>
      </c>
      <c r="AL201" s="1">
        <f>AL140 * GH_TFC_Efficiencies!AL57</f>
        <v>0</v>
      </c>
      <c r="AM201" s="1">
        <f>AM140 * GH_TFC_Efficiencies!AM57</f>
        <v>0</v>
      </c>
      <c r="AN201" s="1">
        <f>AN140 * GH_TFC_Efficiencies!AN57</f>
        <v>0</v>
      </c>
      <c r="AO201" s="1">
        <f>AO140 * GH_TFC_Efficiencies!AO57</f>
        <v>0</v>
      </c>
      <c r="AP201" s="1">
        <f>AP140 * GH_TFC_Efficiencies!AP57</f>
        <v>0</v>
      </c>
      <c r="AQ201" s="1">
        <f>AQ140 * GH_TFC_Efficiencies!AQ57</f>
        <v>0</v>
      </c>
      <c r="AR201" s="1">
        <f>AR140 * GH_TFC_Efficiencies!AR57</f>
        <v>0</v>
      </c>
      <c r="AS201" s="1">
        <f>AS140 * GH_TFC_Efficiencies!AS57</f>
        <v>0</v>
      </c>
      <c r="AT201" s="1">
        <f>AT140 * GH_TFC_Efficiencies!AT57</f>
        <v>0</v>
      </c>
      <c r="AU201" s="1">
        <f>AU140 * GH_TFC_Efficiencies!AU57</f>
        <v>0</v>
      </c>
      <c r="AV201" s="1">
        <f>AV140 * GH_TFC_Efficiencies!AV57</f>
        <v>0</v>
      </c>
      <c r="AW201" s="1">
        <f>AW140 * GH_TFC_Efficiencies!AW57</f>
        <v>0</v>
      </c>
    </row>
    <row r="202" spans="1:49" s="1" customFormat="1">
      <c r="A202" s="1" t="str">
        <f t="shared" si="124"/>
        <v>GH</v>
      </c>
      <c r="B202" s="1" t="str">
        <f t="shared" si="124"/>
        <v>Non-specified (industry)</v>
      </c>
      <c r="C202" s="1" t="str">
        <f t="shared" si="124"/>
        <v>Charcoal</v>
      </c>
      <c r="D202" s="1" t="str">
        <f t="shared" si="124"/>
        <v>Charcoal stoves</v>
      </c>
      <c r="E202" s="1" t="str">
        <f t="shared" si="124"/>
        <v>MTH.100.C - Charcoal stoves</v>
      </c>
      <c r="F202" s="1" t="s">
        <v>294</v>
      </c>
      <c r="G202" s="1">
        <f>G141 * GH_TFC_Efficiencies!G62</f>
        <v>0</v>
      </c>
      <c r="H202" s="1">
        <f>H141 * GH_TFC_Efficiencies!H62</f>
        <v>0</v>
      </c>
      <c r="I202" s="1">
        <f>I141 * GH_TFC_Efficiencies!I62</f>
        <v>0</v>
      </c>
      <c r="J202" s="1">
        <f>J141 * GH_TFC_Efficiencies!J62</f>
        <v>0</v>
      </c>
      <c r="K202" s="1">
        <f>K141 * GH_TFC_Efficiencies!K62</f>
        <v>0</v>
      </c>
      <c r="L202" s="1">
        <f>L141 * GH_TFC_Efficiencies!L62</f>
        <v>0</v>
      </c>
      <c r="M202" s="1">
        <f>M141 * GH_TFC_Efficiencies!M62</f>
        <v>0</v>
      </c>
      <c r="N202" s="1">
        <f>N141 * GH_TFC_Efficiencies!N62</f>
        <v>0</v>
      </c>
      <c r="O202" s="1">
        <f>O141 * GH_TFC_Efficiencies!O62</f>
        <v>0</v>
      </c>
      <c r="P202" s="1">
        <f>P141 * GH_TFC_Efficiencies!P62</f>
        <v>0</v>
      </c>
      <c r="Q202" s="1">
        <f>Q141 * GH_TFC_Efficiencies!Q62</f>
        <v>0</v>
      </c>
      <c r="R202" s="1">
        <f>R141 * GH_TFC_Efficiencies!R62</f>
        <v>0</v>
      </c>
      <c r="S202" s="1">
        <f>S141 * GH_TFC_Efficiencies!S62</f>
        <v>0</v>
      </c>
      <c r="T202" s="1">
        <f>T141 * GH_TFC_Efficiencies!T62</f>
        <v>0</v>
      </c>
      <c r="U202" s="1">
        <f>U141 * GH_TFC_Efficiencies!U62</f>
        <v>0</v>
      </c>
      <c r="V202" s="1">
        <f>V141 * GH_TFC_Efficiencies!V62</f>
        <v>0</v>
      </c>
      <c r="W202" s="1">
        <f>W141 * GH_TFC_Efficiencies!W62</f>
        <v>0</v>
      </c>
      <c r="X202" s="1">
        <f>X141 * GH_TFC_Efficiencies!X62</f>
        <v>0</v>
      </c>
      <c r="Y202" s="1">
        <f>Y141 * GH_TFC_Efficiencies!Y62</f>
        <v>0</v>
      </c>
      <c r="Z202" s="1">
        <f>Z141 * GH_TFC_Efficiencies!Z62</f>
        <v>0</v>
      </c>
      <c r="AA202" s="1">
        <f>AA141 * GH_TFC_Efficiencies!AA62</f>
        <v>0</v>
      </c>
      <c r="AB202" s="1">
        <f>AB141 * GH_TFC_Efficiencies!AB62</f>
        <v>0</v>
      </c>
      <c r="AC202" s="1">
        <f>AC141 * GH_TFC_Efficiencies!AC62</f>
        <v>0</v>
      </c>
      <c r="AD202" s="1">
        <f>AD141 * GH_TFC_Efficiencies!AD62</f>
        <v>0</v>
      </c>
      <c r="AE202" s="1">
        <f>AE141 * GH_TFC_Efficiencies!AE62</f>
        <v>0</v>
      </c>
      <c r="AF202" s="1">
        <f>AF141 * GH_TFC_Efficiencies!AF62</f>
        <v>0</v>
      </c>
      <c r="AG202" s="1">
        <f>AG141 * GH_TFC_Efficiencies!AG62</f>
        <v>0</v>
      </c>
      <c r="AH202" s="1">
        <f>AH141 * GH_TFC_Efficiencies!AH62</f>
        <v>0</v>
      </c>
      <c r="AI202" s="1">
        <f>AI141 * GH_TFC_Efficiencies!AI62</f>
        <v>0</v>
      </c>
      <c r="AJ202" s="1">
        <f>AJ141 * GH_TFC_Efficiencies!AJ62</f>
        <v>0</v>
      </c>
      <c r="AK202" s="1">
        <f>AK141 * GH_TFC_Efficiencies!AK62</f>
        <v>0</v>
      </c>
      <c r="AL202" s="1">
        <f>AL141 * GH_TFC_Efficiencies!AL62</f>
        <v>0</v>
      </c>
      <c r="AM202" s="1">
        <f>AM141 * GH_TFC_Efficiencies!AM62</f>
        <v>0</v>
      </c>
      <c r="AN202" s="1">
        <f>AN141 * GH_TFC_Efficiencies!AN62</f>
        <v>0</v>
      </c>
      <c r="AO202" s="1">
        <f>AO141 * GH_TFC_Efficiencies!AO62</f>
        <v>0</v>
      </c>
      <c r="AP202" s="1">
        <f>AP141 * GH_TFC_Efficiencies!AP62</f>
        <v>0</v>
      </c>
      <c r="AQ202" s="1">
        <f>AQ141 * GH_TFC_Efficiencies!AQ62</f>
        <v>0</v>
      </c>
      <c r="AR202" s="1">
        <f>AR141 * GH_TFC_Efficiencies!AR62</f>
        <v>0</v>
      </c>
      <c r="AS202" s="1">
        <f>AS141 * GH_TFC_Efficiencies!AS62</f>
        <v>0</v>
      </c>
      <c r="AT202" s="1">
        <f>AT141 * GH_TFC_Efficiencies!AT62</f>
        <v>0</v>
      </c>
      <c r="AU202" s="1">
        <f>AU141 * GH_TFC_Efficiencies!AU62</f>
        <v>0</v>
      </c>
      <c r="AV202" s="1">
        <f>AV141 * GH_TFC_Efficiencies!AV62</f>
        <v>2.3516012327482239</v>
      </c>
      <c r="AW202" s="1">
        <f>AW141 * GH_TFC_Efficiencies!AW62</f>
        <v>3.1837062843360573</v>
      </c>
    </row>
    <row r="203" spans="1:49" s="1" customFormat="1">
      <c r="A203" s="1" t="str">
        <f t="shared" si="124"/>
        <v>GH</v>
      </c>
      <c r="B203" s="1" t="str">
        <f t="shared" si="124"/>
        <v>Non-specified (industry)</v>
      </c>
      <c r="C203" s="1" t="str">
        <f t="shared" si="124"/>
        <v>Electricity</v>
      </c>
      <c r="D203" s="1" t="str">
        <f t="shared" si="124"/>
        <v>Electric motors</v>
      </c>
      <c r="E203" s="1" t="str">
        <f t="shared" si="124"/>
        <v>MD - Electric motors</v>
      </c>
      <c r="F203" s="1" t="s">
        <v>294</v>
      </c>
      <c r="G203" s="1">
        <f>G142 * GH_TFC_Efficiencies!G67</f>
        <v>7.7366630000000001</v>
      </c>
      <c r="H203" s="1">
        <f>H142 * GH_TFC_Efficiencies!H67</f>
        <v>8.8333250000000003</v>
      </c>
      <c r="I203" s="1">
        <f>I142 * GH_TFC_Efficiencies!I67</f>
        <v>10.294985500000001</v>
      </c>
      <c r="J203" s="1">
        <f>J142 * GH_TFC_Efficiencies!J67</f>
        <v>22.418456734053926</v>
      </c>
      <c r="K203" s="1">
        <f>K142 * GH_TFC_Efficiencies!K67</f>
        <v>17.168142695097806</v>
      </c>
      <c r="L203" s="1">
        <f>L142 * GH_TFC_Efficiencies!L67</f>
        <v>15.468008983131652</v>
      </c>
      <c r="M203" s="1">
        <f>M142 * GH_TFC_Efficiencies!M67</f>
        <v>14.113061098155466</v>
      </c>
      <c r="N203" s="1">
        <f>N142 * GH_TFC_Efficiencies!N67</f>
        <v>5.4601599401692313</v>
      </c>
      <c r="O203" s="1">
        <f>O142 * GH_TFC_Efficiencies!O67</f>
        <v>11.473224859172971</v>
      </c>
      <c r="P203" s="1">
        <f>P142 * GH_TFC_Efficiencies!P67</f>
        <v>10.281002655166667</v>
      </c>
      <c r="Q203" s="1">
        <f>Q142 * GH_TFC_Efficiencies!Q67</f>
        <v>8.19347132815032</v>
      </c>
      <c r="R203" s="1">
        <f>R142 * GH_TFC_Efficiencies!R67</f>
        <v>23.809531478123933</v>
      </c>
      <c r="S203" s="1">
        <f>S142 * GH_TFC_Efficiencies!S67</f>
        <v>16.070772979999997</v>
      </c>
      <c r="T203" s="1">
        <f>T142 * GH_TFC_Efficiencies!T67</f>
        <v>5.05490174</v>
      </c>
      <c r="U203" s="1">
        <f>U142 * GH_TFC_Efficiencies!U67</f>
        <v>18.749874999999999</v>
      </c>
      <c r="V203" s="1">
        <f>V142 * GH_TFC_Efficiencies!V67</f>
        <v>31.704881447918023</v>
      </c>
      <c r="W203" s="1">
        <f>W142 * GH_TFC_Efficiencies!W67</f>
        <v>25.302157882841446</v>
      </c>
      <c r="X203" s="1">
        <f>X142 * GH_TFC_Efficiencies!X67</f>
        <v>34.421669094754876</v>
      </c>
      <c r="Y203" s="1">
        <f>Y142 * GH_TFC_Efficiencies!Y67</f>
        <v>35.986921083658231</v>
      </c>
      <c r="Z203" s="1">
        <f>Z142 * GH_TFC_Efficiencies!Z67</f>
        <v>36.414533849551546</v>
      </c>
      <c r="AA203" s="1">
        <f>AA142 * GH_TFC_Efficiencies!AA67</f>
        <v>40.694463392434827</v>
      </c>
      <c r="AB203" s="1">
        <f>AB142 * GH_TFC_Efficiencies!AB67</f>
        <v>45.010074712308068</v>
      </c>
      <c r="AC203" s="1">
        <f>AC142 * GH_TFC_Efficiencies!AC67</f>
        <v>47.808049809171266</v>
      </c>
      <c r="AD203" s="1">
        <f>AD142 * GH_TFC_Efficiencies!AD67</f>
        <v>34.638538683024407</v>
      </c>
      <c r="AE203" s="1">
        <f>AE142 * GH_TFC_Efficiencies!AE67</f>
        <v>37.021224333867529</v>
      </c>
      <c r="AF203" s="1">
        <f>AF142 * GH_TFC_Efficiencies!AF67</f>
        <v>41.782900761700617</v>
      </c>
      <c r="AG203" s="1">
        <f>AG142 * GH_TFC_Efficiencies!AG67</f>
        <v>66.728362466523691</v>
      </c>
      <c r="AH203" s="1">
        <f>AH142 * GH_TFC_Efficiencies!AH67</f>
        <v>13.740407948336641</v>
      </c>
      <c r="AI203" s="1">
        <f>AI142 * GH_TFC_Efficiencies!AI67</f>
        <v>55.903690207139661</v>
      </c>
      <c r="AJ203" s="1">
        <f>AJ142 * GH_TFC_Efficiencies!AJ67</f>
        <v>54.419839242932582</v>
      </c>
      <c r="AK203" s="1">
        <f>AK142 * GH_TFC_Efficiencies!AK67</f>
        <v>54.929982555715476</v>
      </c>
      <c r="AL203" s="1">
        <f>AL142 * GH_TFC_Efficiencies!AL67</f>
        <v>79.642157645488368</v>
      </c>
      <c r="AM203" s="1">
        <f>AM142 * GH_TFC_Efficiencies!AM67</f>
        <v>35.10010776225112</v>
      </c>
      <c r="AN203" s="1">
        <f>AN142 * GH_TFC_Efficiencies!AN67</f>
        <v>32.888185156003892</v>
      </c>
      <c r="AO203" s="1">
        <f>AO142 * GH_TFC_Efficiencies!AO67</f>
        <v>50.460833576746658</v>
      </c>
      <c r="AP203" s="1">
        <f>AP142 * GH_TFC_Efficiencies!AP67</f>
        <v>86.62554977447941</v>
      </c>
      <c r="AQ203" s="1">
        <f>AQ142 * GH_TFC_Efficiencies!AQ67</f>
        <v>53.923624749202027</v>
      </c>
      <c r="AR203" s="1">
        <f>AR142 * GH_TFC_Efficiencies!AR67</f>
        <v>63.113432500914662</v>
      </c>
      <c r="AS203" s="1">
        <f>AS142 * GH_TFC_Efficiencies!AS67</f>
        <v>60.755767029617253</v>
      </c>
      <c r="AT203" s="1">
        <f>AT142 * GH_TFC_Efficiencies!AT67</f>
        <v>68.376962335309798</v>
      </c>
      <c r="AU203" s="1">
        <f>AU142 * GH_TFC_Efficiencies!AU67</f>
        <v>71.839121708267896</v>
      </c>
      <c r="AV203" s="1">
        <f>AV142 * GH_TFC_Efficiencies!AV67</f>
        <v>77.767716735627701</v>
      </c>
      <c r="AW203" s="1">
        <f>AW142 * GH_TFC_Efficiencies!AW67</f>
        <v>77.894830833072447</v>
      </c>
    </row>
    <row r="204" spans="1:49" s="1" customFormat="1">
      <c r="A204" s="1" t="str">
        <f t="shared" si="124"/>
        <v>GH</v>
      </c>
      <c r="B204" s="1" t="str">
        <f t="shared" si="124"/>
        <v>Non-specified (industry)</v>
      </c>
      <c r="C204" s="1" t="str">
        <f t="shared" si="124"/>
        <v>Electricity</v>
      </c>
      <c r="D204" s="1" t="str">
        <f t="shared" si="124"/>
        <v>Electric heaters - MTH.100.C</v>
      </c>
      <c r="E204" s="1" t="str">
        <f t="shared" si="124"/>
        <v>MTH.100.C - Electric heaters</v>
      </c>
      <c r="F204" s="1" t="s">
        <v>294</v>
      </c>
      <c r="G204" s="1">
        <f>G143 * GH_TFC_Efficiencies!G70</f>
        <v>0.70925901112153289</v>
      </c>
      <c r="H204" s="1">
        <f>H143 * GH_TFC_Efficiencies!H70</f>
        <v>0.80798606458528732</v>
      </c>
      <c r="I204" s="1">
        <f>I143 * GH_TFC_Efficiencies!I70</f>
        <v>0.93959533699584619</v>
      </c>
      <c r="J204" s="1">
        <f>J143 * GH_TFC_Efficiencies!J70</f>
        <v>2.0415648300338578</v>
      </c>
      <c r="K204" s="1">
        <f>K143 * GH_TFC_Efficiencies!K70</f>
        <v>1.5600192117746456</v>
      </c>
      <c r="L204" s="1">
        <f>L143 * GH_TFC_Efficiencies!L70</f>
        <v>1.4024809262755604</v>
      </c>
      <c r="M204" s="1">
        <f>M143 * GH_TFC_Efficiencies!M70</f>
        <v>1.2768690409357719</v>
      </c>
      <c r="N204" s="1">
        <f>N143 * GH_TFC_Efficiencies!N70</f>
        <v>0.49294638571641985</v>
      </c>
      <c r="O204" s="1">
        <f>O143 * GH_TFC_Efficiencies!O70</f>
        <v>1.0336072390578119</v>
      </c>
      <c r="P204" s="1">
        <f>P143 * GH_TFC_Efficiencies!P70</f>
        <v>0.9242462143861826</v>
      </c>
      <c r="Q204" s="1">
        <f>Q143 * GH_TFC_Efficiencies!Q70</f>
        <v>0.73503616444171704</v>
      </c>
      <c r="R204" s="1">
        <f>R143 * GH_TFC_Efficiencies!R70</f>
        <v>2.1315056970228872</v>
      </c>
      <c r="S204" s="1">
        <f>S143 * GH_TFC_Efficiencies!S70</f>
        <v>1.4357325472330158</v>
      </c>
      <c r="T204" s="1">
        <f>T143 * GH_TFC_Efficiencies!T70</f>
        <v>0.45066809593997048</v>
      </c>
      <c r="U204" s="1">
        <f>U143 * GH_TFC_Efficiencies!U70</f>
        <v>1.6682299343427571</v>
      </c>
      <c r="V204" s="1">
        <f>V143 * GH_TFC_Efficiencies!V70</f>
        <v>2.8151604914087067</v>
      </c>
      <c r="W204" s="1">
        <f>W143 * GH_TFC_Efficiencies!W70</f>
        <v>2.242126288487281</v>
      </c>
      <c r="X204" s="1">
        <f>X143 * GH_TFC_Efficiencies!X70</f>
        <v>3.0441485942605935</v>
      </c>
      <c r="Y204" s="1">
        <f>Y143 * GH_TFC_Efficiencies!Y70</f>
        <v>3.1762588974061181</v>
      </c>
      <c r="Z204" s="1">
        <f>Z143 * GH_TFC_Efficiencies!Z70</f>
        <v>3.2076652911839401</v>
      </c>
      <c r="AA204" s="1">
        <f>AA143 * GH_TFC_Efficiencies!AA70</f>
        <v>3.5776549255337602</v>
      </c>
      <c r="AB204" s="1">
        <f>AB143 * GH_TFC_Efficiencies!AB70</f>
        <v>3.9493659486533548</v>
      </c>
      <c r="AC204" s="1">
        <f>AC143 * GH_TFC_Efficiencies!AC70</f>
        <v>4.1867672738483641</v>
      </c>
      <c r="AD204" s="1">
        <f>AD143 * GH_TFC_Efficiencies!AD70</f>
        <v>3.0276319146522206</v>
      </c>
      <c r="AE204" s="1">
        <f>AE143 * GH_TFC_Efficiencies!AE70</f>
        <v>3.2297248449360207</v>
      </c>
      <c r="AF204" s="1">
        <f>AF143 * GH_TFC_Efficiencies!AF70</f>
        <v>3.6382289670178687</v>
      </c>
      <c r="AG204" s="1">
        <f>AG143 * GH_TFC_Efficiencies!AG70</f>
        <v>5.7994125376309809</v>
      </c>
      <c r="AH204" s="1">
        <f>AH143 * GH_TFC_Efficiencies!AH70</f>
        <v>1.1919570521525527</v>
      </c>
      <c r="AI204" s="1">
        <f>AI143 * GH_TFC_Efficiencies!AI70</f>
        <v>4.8405442739485203</v>
      </c>
      <c r="AJ204" s="1">
        <f>AJ143 * GH_TFC_Efficiencies!AJ70</f>
        <v>4.7033679588811381</v>
      </c>
      <c r="AK204" s="1">
        <f>AK143 * GH_TFC_Efficiencies!AK70</f>
        <v>4.7387558571848967</v>
      </c>
      <c r="AL204" s="1">
        <f>AL143 * GH_TFC_Efficiencies!AL70</f>
        <v>6.8581376888115599</v>
      </c>
      <c r="AM204" s="1">
        <f>AM143 * GH_TFC_Efficiencies!AM70</f>
        <v>3.0170675204903237</v>
      </c>
      <c r="AN204" s="1">
        <f>AN143 * GH_TFC_Efficiencies!AN70</f>
        <v>2.8218564871535197</v>
      </c>
      <c r="AO204" s="1">
        <f>AO143 * GH_TFC_Efficiencies!AO70</f>
        <v>4.3218815149702499</v>
      </c>
      <c r="AP204" s="1">
        <f>AP143 * GH_TFC_Efficiencies!AP70</f>
        <v>7.4061550654171304</v>
      </c>
      <c r="AQ204" s="1">
        <f>AQ143 * GH_TFC_Efficiencies!AQ70</f>
        <v>4.6021325853653972</v>
      </c>
      <c r="AR204" s="1">
        <f>AR143 * GH_TFC_Efficiencies!AR70</f>
        <v>5.37699885305436</v>
      </c>
      <c r="AS204" s="1">
        <f>AS143 * GH_TFC_Efficiencies!AS70</f>
        <v>5.1671199411089717</v>
      </c>
      <c r="AT204" s="1">
        <f>AT143 * GH_TFC_Efficiencies!AT70</f>
        <v>5.8052172752293503</v>
      </c>
      <c r="AU204" s="1">
        <f>AU143 * GH_TFC_Efficiencies!AU70</f>
        <v>6.0886643778277376</v>
      </c>
      <c r="AV204" s="1">
        <f>AV143 * GH_TFC_Efficiencies!AV70</f>
        <v>6.5798709242821403</v>
      </c>
      <c r="AW204" s="1">
        <f>AW143 * GH_TFC_Efficiencies!AW70</f>
        <v>6.5794302014285106</v>
      </c>
    </row>
    <row r="205" spans="1:49" s="1" customFormat="1">
      <c r="A205" s="1" t="str">
        <f t="shared" si="124"/>
        <v>GH</v>
      </c>
      <c r="B205" s="1" t="str">
        <f t="shared" si="124"/>
        <v>Non-specified (industry)</v>
      </c>
      <c r="C205" s="1" t="str">
        <f t="shared" si="124"/>
        <v>Electricity</v>
      </c>
      <c r="D205" s="1" t="str">
        <f t="shared" si="124"/>
        <v>Electric lights</v>
      </c>
      <c r="E205" s="1" t="str">
        <f t="shared" si="124"/>
        <v>Light - Electric lights</v>
      </c>
      <c r="F205" s="1" t="s">
        <v>294</v>
      </c>
      <c r="G205" s="1">
        <f>G144 * GH_TFC_Efficiencies!G73</f>
        <v>0.11098565153733531</v>
      </c>
      <c r="H205" s="1">
        <f>H144 * GH_TFC_Efficiencies!H73</f>
        <v>0.12808199121522693</v>
      </c>
      <c r="I205" s="1">
        <f>I144 * GH_TFC_Efficiencies!I73</f>
        <v>0.15085095168374818</v>
      </c>
      <c r="J205" s="1">
        <f>J144 * GH_TFC_Efficiencies!J73</f>
        <v>0.33189231190319546</v>
      </c>
      <c r="K205" s="1">
        <f>K144 * GH_TFC_Efficiencies!K73</f>
        <v>0.25674234080795511</v>
      </c>
      <c r="L205" s="1">
        <f>L144 * GH_TFC_Efficiencies!L73</f>
        <v>0.23361866650930102</v>
      </c>
      <c r="M205" s="1">
        <f>M144 * GH_TFC_Efficiencies!M73</f>
        <v>0.21523461257970761</v>
      </c>
      <c r="N205" s="1">
        <f>N144 * GH_TFC_Efficiencies!N73</f>
        <v>8.4068890585792422E-2</v>
      </c>
      <c r="O205" s="1">
        <f>O144 * GH_TFC_Efficiencies!O73</f>
        <v>0.17831101736503763</v>
      </c>
      <c r="P205" s="1">
        <f>P144 * GH_TFC_Efficiencies!P73</f>
        <v>0.16125633698772104</v>
      </c>
      <c r="Q205" s="1">
        <f>Q144 * GH_TFC_Efficiencies!Q73</f>
        <v>0.12967790948312533</v>
      </c>
      <c r="R205" s="1">
        <f>R144 * GH_TFC_Efficiencies!R73</f>
        <v>0.38018574949253892</v>
      </c>
      <c r="S205" s="1">
        <f>S144 * GH_TFC_Efficiencies!S73</f>
        <v>0.25885755783308934</v>
      </c>
      <c r="T205" s="1">
        <f>T144 * GH_TFC_Efficiencies!T73</f>
        <v>8.2120199121522713E-2</v>
      </c>
      <c r="U205" s="1">
        <f>U144 * GH_TFC_Efficiencies!U73</f>
        <v>0.30717423133235722</v>
      </c>
      <c r="V205" s="1">
        <f>V144 * GH_TFC_Efficiencies!V73</f>
        <v>0.52372025319151672</v>
      </c>
      <c r="W205" s="1">
        <f>W144 * GH_TFC_Efficiencies!W73</f>
        <v>0.42136361817946894</v>
      </c>
      <c r="X205" s="1">
        <f>X144 * GH_TFC_Efficiencies!X73</f>
        <v>0.57782812623047897</v>
      </c>
      <c r="Y205" s="1">
        <f>Y144 * GH_TFC_Efficiencies!Y73</f>
        <v>0.60886546109271622</v>
      </c>
      <c r="Z205" s="1">
        <f>Z144 * GH_TFC_Efficiencies!Z73</f>
        <v>0.620876794069256</v>
      </c>
      <c r="AA205" s="1">
        <f>AA144 * GH_TFC_Efficiencies!AA73</f>
        <v>0.69914235942071279</v>
      </c>
      <c r="AB205" s="1">
        <f>AB144 * GH_TFC_Efficiencies!AB73</f>
        <v>0.77908821864049815</v>
      </c>
      <c r="AC205" s="1">
        <f>AC144 * GH_TFC_Efficiencies!AC73</f>
        <v>0.83362915942992966</v>
      </c>
      <c r="AD205" s="1">
        <f>AD144 * GH_TFC_Efficiencies!AD73</f>
        <v>0.60838158003205267</v>
      </c>
      <c r="AE205" s="1">
        <f>AE144 * GH_TFC_Efficiencies!AE73</f>
        <v>0.65488164442929764</v>
      </c>
      <c r="AF205" s="1">
        <f>AF144 * GH_TFC_Efficiencies!AF73</f>
        <v>0.74431763959091823</v>
      </c>
      <c r="AG205" s="1">
        <f>AG144 * GH_TFC_Efficiencies!AG73</f>
        <v>1.1969367104656696</v>
      </c>
      <c r="AH205" s="1">
        <f>AH144 * GH_TFC_Efficiencies!AH73</f>
        <v>0.24815086291006733</v>
      </c>
      <c r="AI205" s="1">
        <f>AI144 * GH_TFC_Efficiencies!AI73</f>
        <v>1.0164069490470979</v>
      </c>
      <c r="AJ205" s="1">
        <f>AJ144 * GH_TFC_Efficiencies!AJ73</f>
        <v>0.99598315335699616</v>
      </c>
      <c r="AK205" s="1">
        <f>AK144 * GH_TFC_Efficiencies!AK73</f>
        <v>1.0118809399686048</v>
      </c>
      <c r="AL205" s="1">
        <f>AL144 * GH_TFC_Efficiencies!AL73</f>
        <v>1.4765454040502988</v>
      </c>
      <c r="AM205" s="1">
        <f>AM144 * GH_TFC_Efficiencies!AM73</f>
        <v>0.65487083549958958</v>
      </c>
      <c r="AN205" s="1">
        <f>AN144 * GH_TFC_Efficiencies!AN73</f>
        <v>0.61743468673228907</v>
      </c>
      <c r="AO205" s="1">
        <f>AO144 * GH_TFC_Efficiencies!AO73</f>
        <v>0.9531710719504477</v>
      </c>
      <c r="AP205" s="1">
        <f>AP144 * GH_TFC_Efficiencies!AP73</f>
        <v>1.6462281609930112</v>
      </c>
      <c r="AQ205" s="1">
        <f>AQ144 * GH_TFC_Efficiencies!AQ73</f>
        <v>1.0308935087648101</v>
      </c>
      <c r="AR205" s="1">
        <f>AR144 * GH_TFC_Efficiencies!AR73</f>
        <v>1.2136994725132835</v>
      </c>
      <c r="AS205" s="1">
        <f>AS144 * GH_TFC_Efficiencies!AS73</f>
        <v>1.1751579116820621</v>
      </c>
      <c r="AT205" s="1">
        <f>AT144 * GH_TFC_Efficiencies!AT73</f>
        <v>1.3301584309563583</v>
      </c>
      <c r="AU205" s="1">
        <f>AU144 * GH_TFC_Efficiencies!AU73</f>
        <v>1.4054184924356725</v>
      </c>
      <c r="AV205" s="1">
        <f>AV144 * GH_TFC_Efficiencies!AV73</f>
        <v>1.5298964425761197</v>
      </c>
      <c r="AW205" s="1">
        <f>AW144 * GH_TFC_Efficiencies!AW73</f>
        <v>1.5408381336779886</v>
      </c>
    </row>
    <row r="206" spans="1:49" s="1" customFormat="1">
      <c r="A206" s="1" t="str">
        <f t="shared" si="124"/>
        <v>GH</v>
      </c>
      <c r="B206" s="1" t="str">
        <f t="shared" si="124"/>
        <v>Non-specified (industry)</v>
      </c>
      <c r="C206" s="1" t="str">
        <f t="shared" si="124"/>
        <v>Electricity</v>
      </c>
      <c r="D206" s="1" t="str">
        <f t="shared" si="124"/>
        <v>Electric heaters - MTH.200.C</v>
      </c>
      <c r="E206" s="1" t="str">
        <f t="shared" si="124"/>
        <v>MTH.200.C - Electric heaters</v>
      </c>
      <c r="F206" s="1" t="s">
        <v>294</v>
      </c>
      <c r="G206" s="1">
        <f>G145 * GH_TFC_Efficiencies!G76</f>
        <v>0.65258374722603829</v>
      </c>
      <c r="H206" s="1">
        <f>H145 * GH_TFC_Efficiencies!H76</f>
        <v>0.74342174786008663</v>
      </c>
      <c r="I206" s="1">
        <f>I145 * GH_TFC_Efficiencies!I76</f>
        <v>0.86451442460107808</v>
      </c>
      <c r="J206" s="1">
        <f>J145 * GH_TFC_Efficiencies!J76</f>
        <v>1.8784280581527839</v>
      </c>
      <c r="K206" s="1">
        <f>K145 * GH_TFC_Efficiencies!K76</f>
        <v>1.4353616478621873</v>
      </c>
      <c r="L206" s="1">
        <f>L145 * GH_TFC_Efficiencies!L76</f>
        <v>1.2904118861101406</v>
      </c>
      <c r="M206" s="1">
        <f>M145 * GH_TFC_Efficiencies!M76</f>
        <v>1.1748373589687144</v>
      </c>
      <c r="N206" s="1">
        <f>N145 * GH_TFC_Efficiencies!N76</f>
        <v>0.45355616851969938</v>
      </c>
      <c r="O206" s="1">
        <f>O145 * GH_TFC_Efficiencies!O76</f>
        <v>0.95101405078761414</v>
      </c>
      <c r="P206" s="1">
        <f>P145 * GH_TFC_Efficiencies!P76</f>
        <v>0.85039181524091323</v>
      </c>
      <c r="Q206" s="1">
        <f>Q145 * GH_TFC_Efficiencies!Q76</f>
        <v>0.67630110723519221</v>
      </c>
      <c r="R206" s="1">
        <f>R145 * GH_TFC_Efficiencies!R76</f>
        <v>1.961181956359376</v>
      </c>
      <c r="S206" s="1">
        <f>S145 * GH_TFC_Efficiencies!S76</f>
        <v>1.3210064461587232</v>
      </c>
      <c r="T206" s="1">
        <f>T145 * GH_TFC_Efficiencies!T76</f>
        <v>0.41465624009299379</v>
      </c>
      <c r="U206" s="1">
        <f>U145 * GH_TFC_Efficiencies!U76</f>
        <v>1.5349254993131138</v>
      </c>
      <c r="V206" s="1">
        <f>V145 * GH_TFC_Efficiencies!V76</f>
        <v>2.5902074611941641</v>
      </c>
      <c r="W206" s="1">
        <f>W145 * GH_TFC_Efficiencies!W76</f>
        <v>2.0629631095999166</v>
      </c>
      <c r="X206" s="1">
        <f>X145 * GH_TFC_Efficiencies!X76</f>
        <v>2.800897648962057</v>
      </c>
      <c r="Y206" s="1">
        <f>Y145 * GH_TFC_Efficiencies!Y76</f>
        <v>2.9224513202189764</v>
      </c>
      <c r="Z206" s="1">
        <f>Z145 * GH_TFC_Efficiencies!Z76</f>
        <v>2.9513481009676323</v>
      </c>
      <c r="AA206" s="1">
        <f>AA145 * GH_TFC_Efficiencies!AA76</f>
        <v>3.2917727106416073</v>
      </c>
      <c r="AB206" s="1">
        <f>AB145 * GH_TFC_Efficiencies!AB76</f>
        <v>3.6337811568494827</v>
      </c>
      <c r="AC206" s="1">
        <f>AC145 * GH_TFC_Efficiencies!AC76</f>
        <v>3.8522122856231711</v>
      </c>
      <c r="AD206" s="1">
        <f>AD145 * GH_TFC_Efficiencies!AD76</f>
        <v>2.7857007794101003</v>
      </c>
      <c r="AE206" s="1">
        <f>AE145 * GH_TFC_Efficiencies!AE76</f>
        <v>2.9716449262795921</v>
      </c>
      <c r="AF206" s="1">
        <f>AF145 * GH_TFC_Efficiencies!AF76</f>
        <v>3.3475064191408732</v>
      </c>
      <c r="AG206" s="1">
        <f>AG145 * GH_TFC_Efficiencies!AG76</f>
        <v>5.3359947581524549</v>
      </c>
      <c r="AH206" s="1">
        <f>AH145 * GH_TFC_Efficiencies!AH76</f>
        <v>1.096710492822951</v>
      </c>
      <c r="AI206" s="1">
        <f>AI145 * GH_TFC_Efficiencies!AI76</f>
        <v>4.4537474623154161</v>
      </c>
      <c r="AJ206" s="1">
        <f>AJ145 * GH_TFC_Efficiencies!AJ76</f>
        <v>4.3275325925518606</v>
      </c>
      <c r="AK206" s="1">
        <f>AK145 * GH_TFC_Efficiencies!AK76</f>
        <v>4.3600927249145132</v>
      </c>
      <c r="AL206" s="1">
        <f>AL145 * GH_TFC_Efficiencies!AL76</f>
        <v>6.3101196062067126</v>
      </c>
      <c r="AM206" s="1">
        <f>AM145 * GH_TFC_Efficiencies!AM76</f>
        <v>2.7759805618009619</v>
      </c>
      <c r="AN206" s="1">
        <f>AN145 * GH_TFC_Efficiencies!AN76</f>
        <v>2.5963683952479308</v>
      </c>
      <c r="AO206" s="1">
        <f>AO145 * GH_TFC_Efficiencies!AO76</f>
        <v>3.9765298570495764</v>
      </c>
      <c r="AP206" s="1">
        <f>AP145 * GH_TFC_Efficiencies!AP76</f>
        <v>6.8143461688058116</v>
      </c>
      <c r="AQ206" s="1">
        <f>AQ145 * GH_TFC_Efficiencies!AQ76</f>
        <v>4.2343867059789666</v>
      </c>
      <c r="AR206" s="1">
        <f>AR145 * GH_TFC_Efficiencies!AR76</f>
        <v>4.9473351840926565</v>
      </c>
      <c r="AS206" s="1">
        <f>AS145 * GH_TFC_Efficiencies!AS76</f>
        <v>4.7542272155319631</v>
      </c>
      <c r="AT206" s="1">
        <f>AT145 * GH_TFC_Efficiencies!AT76</f>
        <v>5.341335652457933</v>
      </c>
      <c r="AU206" s="1">
        <f>AU145 * GH_TFC_Efficiencies!AU76</f>
        <v>5.6021331459737729</v>
      </c>
      <c r="AV206" s="1">
        <f>AV145 * GH_TFC_Efficiencies!AV76</f>
        <v>6.0540885018039265</v>
      </c>
      <c r="AW206" s="1">
        <f>AW145 * GH_TFC_Efficiencies!AW76</f>
        <v>6.0536829961045981</v>
      </c>
    </row>
    <row r="207" spans="1:49" s="1" customFormat="1">
      <c r="A207" s="1" t="str">
        <f t="shared" si="124"/>
        <v>GH</v>
      </c>
      <c r="B207" s="1" t="str">
        <f t="shared" si="124"/>
        <v>Non-specified (industry)</v>
      </c>
      <c r="C207" s="1" t="str">
        <f t="shared" si="124"/>
        <v>Fuel oil</v>
      </c>
      <c r="D207" s="1" t="str">
        <f t="shared" si="124"/>
        <v>Industry static diesel engines</v>
      </c>
      <c r="E207" s="1" t="str">
        <f t="shared" si="124"/>
        <v>MD - Industry static diesel engines</v>
      </c>
      <c r="F207" s="1" t="s">
        <v>294</v>
      </c>
      <c r="G207" s="1">
        <f>G146 * GH_TFC_Efficiencies!G81</f>
        <v>22.088000000000001</v>
      </c>
      <c r="H207" s="1">
        <f>H146 * GH_TFC_Efficiencies!H81</f>
        <v>23.436</v>
      </c>
      <c r="I207" s="1">
        <f>I146 * GH_TFC_Efficiencies!I81</f>
        <v>24.035</v>
      </c>
      <c r="J207" s="1">
        <f>J146 * GH_TFC_Efficiencies!J81</f>
        <v>23.368000000000002</v>
      </c>
      <c r="K207" s="1">
        <f>K146 * GH_TFC_Efficiencies!K81</f>
        <v>26.265000000000001</v>
      </c>
      <c r="L207" s="1">
        <f>L146 * GH_TFC_Efficiencies!L81</f>
        <v>25.088000000000001</v>
      </c>
      <c r="M207" s="1">
        <f>M146 * GH_TFC_Efficiencies!M81</f>
        <v>24.672000000000001</v>
      </c>
      <c r="N207" s="1">
        <f>N146 * GH_TFC_Efficiencies!N81</f>
        <v>21.414000000000001</v>
      </c>
      <c r="O207" s="1">
        <f>O146 * GH_TFC_Efficiencies!O81</f>
        <v>19.166</v>
      </c>
      <c r="P207" s="1">
        <f>P146 * GH_TFC_Efficiencies!P81</f>
        <v>18.2</v>
      </c>
      <c r="Q207" s="1">
        <f>Q146 * GH_TFC_Efficiencies!Q81</f>
        <v>23.751000000000001</v>
      </c>
      <c r="R207" s="1">
        <f>R146 * GH_TFC_Efficiencies!R81</f>
        <v>8.6460000000000008</v>
      </c>
      <c r="S207" s="1">
        <f>S146 * GH_TFC_Efficiencies!S81</f>
        <v>3.419</v>
      </c>
      <c r="T207" s="1">
        <f>T146 * GH_TFC_Efficiencies!T81</f>
        <v>16.103999999999999</v>
      </c>
      <c r="U207" s="1">
        <f>U146 * GH_TFC_Efficiencies!U81</f>
        <v>2.3850000000000002</v>
      </c>
      <c r="V207" s="1">
        <f>V146 * GH_TFC_Efficiencies!V81</f>
        <v>7.1820000000000004</v>
      </c>
      <c r="W207" s="1">
        <f>W146 * GH_TFC_Efficiencies!W81</f>
        <v>9.6120000000000001</v>
      </c>
      <c r="X207" s="1">
        <f>X146 * GH_TFC_Efficiencies!X81</f>
        <v>9.6479999999999997</v>
      </c>
      <c r="Y207" s="1">
        <f>Y146 * GH_TFC_Efficiencies!Y81</f>
        <v>10.760000000000002</v>
      </c>
      <c r="Z207" s="1">
        <f>Z146 * GH_TFC_Efficiencies!Z81</f>
        <v>10.8</v>
      </c>
      <c r="AA207" s="1">
        <f>AA146 * GH_TFC_Efficiencies!AA81</f>
        <v>10.84</v>
      </c>
      <c r="AB207" s="1">
        <f>AB146 * GH_TFC_Efficiencies!AB81</f>
        <v>11.424000000000001</v>
      </c>
      <c r="AC207" s="1">
        <f>AC146 * GH_TFC_Efficiencies!AC81</f>
        <v>11.193000000000001</v>
      </c>
      <c r="AD207" s="1">
        <f>AD146 * GH_TFC_Efficiencies!AD81</f>
        <v>11.782</v>
      </c>
      <c r="AE207" s="1">
        <f>AE146 * GH_TFC_Efficiencies!AE81</f>
        <v>12.65</v>
      </c>
      <c r="AF207" s="1">
        <f>AF146 * GH_TFC_Efficiencies!AF81</f>
        <v>13.248000000000001</v>
      </c>
      <c r="AG207" s="1">
        <f>AG146 * GH_TFC_Efficiencies!AG81</f>
        <v>14.681000000000001</v>
      </c>
      <c r="AH207" s="1">
        <f>AH146 * GH_TFC_Efficiencies!AH81</f>
        <v>13.622000000000002</v>
      </c>
      <c r="AI207" s="1">
        <f>AI146 * GH_TFC_Efficiencies!AI81</f>
        <v>15.624000000000002</v>
      </c>
      <c r="AJ207" s="1">
        <f>AJ146 * GH_TFC_Efficiencies!AJ81</f>
        <v>15.400000000000002</v>
      </c>
      <c r="AK207" s="1">
        <f>AK146 * GH_TFC_Efficiencies!AK81</f>
        <v>14.05</v>
      </c>
      <c r="AL207" s="1">
        <f>AL146 * GH_TFC_Efficiencies!AL81</f>
        <v>14.099999999999998</v>
      </c>
      <c r="AM207" s="1">
        <f>AM146 * GH_TFC_Efficiencies!AM81</f>
        <v>12.451999999999998</v>
      </c>
      <c r="AN207" s="1">
        <f>AN146 * GH_TFC_Efficiencies!AN81</f>
        <v>12.212</v>
      </c>
      <c r="AO207" s="1">
        <f>AO146 * GH_TFC_Efficiencies!AO81</f>
        <v>13.11</v>
      </c>
      <c r="AP207" s="1">
        <f>AP146 * GH_TFC_Efficiencies!AP81</f>
        <v>15.729999999999999</v>
      </c>
      <c r="AQ207" s="1">
        <f>AQ146 * GH_TFC_Efficiencies!AQ81</f>
        <v>15.210999999999999</v>
      </c>
      <c r="AR207" s="1">
        <f>AR146 * GH_TFC_Efficiencies!AR81</f>
        <v>14.111999999999998</v>
      </c>
      <c r="AS207" s="1">
        <f>AS146 * GH_TFC_Efficiencies!AS81</f>
        <v>10.981999999999999</v>
      </c>
      <c r="AT207" s="1">
        <f>AT146 * GH_TFC_Efficiencies!AT81</f>
        <v>8.6999999999999993</v>
      </c>
      <c r="AU207" s="1">
        <f>AU146 * GH_TFC_Efficiencies!AU81</f>
        <v>10.475999999999999</v>
      </c>
      <c r="AV207" s="1">
        <f>AV146 * GH_TFC_Efficiencies!AV81</f>
        <v>9.6359999999999992</v>
      </c>
      <c r="AW207" s="1">
        <f>AW146 * GH_TFC_Efficiencies!AW81</f>
        <v>10.840999999999999</v>
      </c>
    </row>
    <row r="208" spans="1:49" s="1" customFormat="1">
      <c r="A208" s="1" t="str">
        <f t="shared" ref="A208:E217" si="125">A147</f>
        <v>GH</v>
      </c>
      <c r="B208" s="1" t="str">
        <f t="shared" si="125"/>
        <v>Non-specified (industry)</v>
      </c>
      <c r="C208" s="1" t="str">
        <f t="shared" si="125"/>
        <v>Gas/diesel oil excl. biofuels</v>
      </c>
      <c r="D208" s="1" t="str">
        <f t="shared" si="125"/>
        <v>Industry static diesel engines</v>
      </c>
      <c r="E208" s="1" t="str">
        <f t="shared" si="125"/>
        <v>MD - Industry static diesel engines</v>
      </c>
      <c r="F208" s="1" t="s">
        <v>294</v>
      </c>
      <c r="G208" s="1">
        <f>G147 * GH_TFC_Efficiencies!G86</f>
        <v>9.7889999999999997</v>
      </c>
      <c r="H208" s="1">
        <f>H147 * GH_TFC_Efficiencies!H86</f>
        <v>10.332000000000001</v>
      </c>
      <c r="I208" s="1">
        <f>I147 * GH_TFC_Efficiencies!I86</f>
        <v>10.120000000000001</v>
      </c>
      <c r="J208" s="1">
        <f>J147 * GH_TFC_Efficiencies!J86</f>
        <v>9.3979999999999997</v>
      </c>
      <c r="K208" s="1">
        <f>K147 * GH_TFC_Efficiencies!K86</f>
        <v>9.9450000000000003</v>
      </c>
      <c r="L208" s="1">
        <f>L147 * GH_TFC_Efficiencies!L86</f>
        <v>10.24</v>
      </c>
      <c r="M208" s="1">
        <f>M147 * GH_TFC_Efficiencies!M86</f>
        <v>11.308</v>
      </c>
      <c r="N208" s="1">
        <f>N147 * GH_TFC_Efficiencies!N86</f>
        <v>11.868</v>
      </c>
      <c r="O208" s="1">
        <f>O147 * GH_TFC_Efficiencies!O86</f>
        <v>9.5830000000000002</v>
      </c>
      <c r="P208" s="1">
        <f>P147 * GH_TFC_Efficiencies!P86</f>
        <v>10.66</v>
      </c>
      <c r="Q208" s="1">
        <f>Q147 * GH_TFC_Efficiencies!Q86</f>
        <v>14.877000000000001</v>
      </c>
      <c r="R208" s="1">
        <f>R147 * GH_TFC_Efficiencies!R86</f>
        <v>13.100000000000001</v>
      </c>
      <c r="S208" s="1">
        <f>S147 * GH_TFC_Efficiencies!S86</f>
        <v>8.9420000000000002</v>
      </c>
      <c r="T208" s="1">
        <f>T147 * GH_TFC_Efficiencies!T86</f>
        <v>10.032</v>
      </c>
      <c r="U208" s="1">
        <f>U147 * GH_TFC_Efficiencies!U86</f>
        <v>12.985000000000001</v>
      </c>
      <c r="V208" s="1">
        <f>V147 * GH_TFC_Efficiencies!V86</f>
        <v>13.3</v>
      </c>
      <c r="W208" s="1">
        <f>W147 * GH_TFC_Efficiencies!W86</f>
        <v>13.617000000000001</v>
      </c>
      <c r="X208" s="1">
        <f>X147 * GH_TFC_Efficiencies!X86</f>
        <v>13.4</v>
      </c>
      <c r="Y208" s="1">
        <f>Y147 * GH_TFC_Efficiencies!Y86</f>
        <v>14.257000000000001</v>
      </c>
      <c r="Z208" s="1">
        <f>Z147 * GH_TFC_Efficiencies!Z86</f>
        <v>13.770000000000001</v>
      </c>
      <c r="AA208" s="1">
        <f>AA147 * GH_TFC_Efficiencies!AA86</f>
        <v>13.279000000000002</v>
      </c>
      <c r="AB208" s="1">
        <f>AB147 * GH_TFC_Efficiencies!AB86</f>
        <v>16.592000000000002</v>
      </c>
      <c r="AC208" s="1">
        <f>AC147 * GH_TFC_Efficiencies!AC86</f>
        <v>16.926000000000002</v>
      </c>
      <c r="AD208" s="1">
        <f>AD147 * GH_TFC_Efficiencies!AD86</f>
        <v>20.276000000000003</v>
      </c>
      <c r="AE208" s="1">
        <f>AE147 * GH_TFC_Efficiencies!AE86</f>
        <v>23.1</v>
      </c>
      <c r="AF208" s="1">
        <f>AF147 * GH_TFC_Efficiencies!AF86</f>
        <v>25.668000000000003</v>
      </c>
      <c r="AG208" s="1">
        <f>AG147 * GH_TFC_Efficiencies!AG86</f>
        <v>26.315000000000001</v>
      </c>
      <c r="AH208" s="1">
        <f>AH147 * GH_TFC_Efficiencies!AH86</f>
        <v>33.916000000000004</v>
      </c>
      <c r="AI208" s="1">
        <f>AI147 * GH_TFC_Efficiencies!AI86</f>
        <v>38.781000000000006</v>
      </c>
      <c r="AJ208" s="1">
        <f>AJ147 * GH_TFC_Efficiencies!AJ86</f>
        <v>43.120000000000005</v>
      </c>
      <c r="AK208" s="1">
        <f>AK147 * GH_TFC_Efficiencies!AK86</f>
        <v>42.150000000000006</v>
      </c>
      <c r="AL208" s="1">
        <f>AL147 * GH_TFC_Efficiencies!AL86</f>
        <v>58.091999999999992</v>
      </c>
      <c r="AM208" s="1">
        <f>AM147 * GH_TFC_Efficiencies!AM86</f>
        <v>59.146999999999991</v>
      </c>
      <c r="AN208" s="1">
        <f>AN147 * GH_TFC_Efficiencies!AN86</f>
        <v>66.739999999999995</v>
      </c>
      <c r="AO208" s="1">
        <f>AO147 * GH_TFC_Efficiencies!AO86</f>
        <v>69.254999999999995</v>
      </c>
      <c r="AP208" s="1">
        <f>AP147 * GH_TFC_Efficiencies!AP86</f>
        <v>73.787999999999997</v>
      </c>
      <c r="AQ208" s="1">
        <f>AQ147 * GH_TFC_Efficiencies!AQ86</f>
        <v>75.768000000000001</v>
      </c>
      <c r="AR208" s="1">
        <f>AR147 * GH_TFC_Efficiencies!AR86</f>
        <v>72</v>
      </c>
      <c r="AS208" s="1">
        <f>AS147 * GH_TFC_Efficiencies!AS86</f>
        <v>102.017</v>
      </c>
      <c r="AT208" s="1">
        <f>AT147 * GH_TFC_Efficiencies!AT86</f>
        <v>101.78999999999999</v>
      </c>
      <c r="AU208" s="1">
        <f>AU147 * GH_TFC_Efficiencies!AU86</f>
        <v>114.654</v>
      </c>
      <c r="AV208" s="1">
        <f>AV147 * GH_TFC_Efficiencies!AV86</f>
        <v>133.73599999999999</v>
      </c>
      <c r="AW208" s="1">
        <f>AW147 * GH_TFC_Efficiencies!AW86</f>
        <v>138.88200000000001</v>
      </c>
    </row>
    <row r="209" spans="1:49" s="1" customFormat="1">
      <c r="A209" s="1" t="str">
        <f t="shared" si="125"/>
        <v>GH</v>
      </c>
      <c r="B209" s="1" t="str">
        <f t="shared" si="125"/>
        <v>Non-specified (industry)</v>
      </c>
      <c r="C209" s="1" t="str">
        <f t="shared" si="125"/>
        <v>Liquefied petroleum gases (LPG)</v>
      </c>
      <c r="D209" s="1" t="str">
        <f t="shared" si="125"/>
        <v>Industry static diesel engines</v>
      </c>
      <c r="E209" s="1" t="str">
        <f t="shared" si="125"/>
        <v>MD - Industry static diesel engines</v>
      </c>
      <c r="F209" s="1" t="s">
        <v>294</v>
      </c>
      <c r="G209" s="1">
        <f>G148 * GH_TFC_Efficiencies!G91</f>
        <v>0</v>
      </c>
      <c r="H209" s="1">
        <f>H148 * GH_TFC_Efficiencies!H91</f>
        <v>0</v>
      </c>
      <c r="I209" s="1">
        <f>I148 * GH_TFC_Efficiencies!I91</f>
        <v>0</v>
      </c>
      <c r="J209" s="1">
        <f>J148 * GH_TFC_Efficiencies!J91</f>
        <v>1.27</v>
      </c>
      <c r="K209" s="1">
        <f>K148 * GH_TFC_Efficiencies!K91</f>
        <v>1.2749999999999999</v>
      </c>
      <c r="L209" s="1">
        <f>L148 * GH_TFC_Efficiencies!L91</f>
        <v>1.536</v>
      </c>
      <c r="M209" s="1">
        <f>M148 * GH_TFC_Efficiencies!M91</f>
        <v>1.542</v>
      </c>
      <c r="N209" s="1">
        <f>N148 * GH_TFC_Efficiencies!N91</f>
        <v>1.548</v>
      </c>
      <c r="O209" s="1">
        <f>O148 * GH_TFC_Efficiencies!O91</f>
        <v>1.8130000000000002</v>
      </c>
      <c r="P209" s="1">
        <f>P148 * GH_TFC_Efficiencies!P91</f>
        <v>1.82</v>
      </c>
      <c r="Q209" s="1">
        <f>Q148 * GH_TFC_Efficiencies!Q91</f>
        <v>0.78300000000000003</v>
      </c>
      <c r="R209" s="1">
        <f>R148 * GH_TFC_Efficiencies!R91</f>
        <v>0.78600000000000003</v>
      </c>
      <c r="S209" s="1">
        <f>S148 * GH_TFC_Efficiencies!S91</f>
        <v>0.26300000000000001</v>
      </c>
      <c r="T209" s="1">
        <f>T148 * GH_TFC_Efficiencies!T91</f>
        <v>0.52800000000000002</v>
      </c>
      <c r="U209" s="1">
        <f>U148 * GH_TFC_Efficiencies!U91</f>
        <v>0.53</v>
      </c>
      <c r="V209" s="1">
        <f>V148 * GH_TFC_Efficiencies!V91</f>
        <v>0.53200000000000003</v>
      </c>
      <c r="W209" s="1">
        <f>W148 * GH_TFC_Efficiencies!W91</f>
        <v>0.53400000000000003</v>
      </c>
      <c r="X209" s="1">
        <f>X148 * GH_TFC_Efficiencies!X91</f>
        <v>0.53600000000000003</v>
      </c>
      <c r="Y209" s="1">
        <f>Y148 * GH_TFC_Efficiencies!Y91</f>
        <v>0.80700000000000005</v>
      </c>
      <c r="Z209" s="1">
        <f>Z148 * GH_TFC_Efficiencies!Z91</f>
        <v>0.81</v>
      </c>
      <c r="AA209" s="1">
        <f>AA148 * GH_TFC_Efficiencies!AA91</f>
        <v>1.355</v>
      </c>
      <c r="AB209" s="1">
        <f>AB148 * GH_TFC_Efficiencies!AB91</f>
        <v>1.9040000000000001</v>
      </c>
      <c r="AC209" s="1">
        <f>AC148 * GH_TFC_Efficiencies!AC91</f>
        <v>2.7300000000000004</v>
      </c>
      <c r="AD209" s="1">
        <f>AD148 * GH_TFC_Efficiencies!AD91</f>
        <v>3.8360000000000003</v>
      </c>
      <c r="AE209" s="1">
        <f>AE148 * GH_TFC_Efficiencies!AE91</f>
        <v>4.4000000000000004</v>
      </c>
      <c r="AF209" s="1">
        <f>AF148 * GH_TFC_Efficiencies!AF91</f>
        <v>5.2440000000000007</v>
      </c>
      <c r="AG209" s="1">
        <f>AG148 * GH_TFC_Efficiencies!AG91</f>
        <v>4.7090000000000005</v>
      </c>
      <c r="AH209" s="1">
        <f>AH148 * GH_TFC_Efficiencies!AH91</f>
        <v>5.0040000000000004</v>
      </c>
      <c r="AI209" s="1">
        <f>AI148 * GH_TFC_Efficiencies!AI91</f>
        <v>5.58</v>
      </c>
      <c r="AJ209" s="1">
        <f>AJ148 * GH_TFC_Efficiencies!AJ91</f>
        <v>1.9600000000000002</v>
      </c>
      <c r="AK209" s="1">
        <f>AK148 * GH_TFC_Efficiencies!AK91</f>
        <v>2.2480000000000002</v>
      </c>
      <c r="AL209" s="1">
        <f>AL148 * GH_TFC_Efficiencies!AL91</f>
        <v>2.5379999999999998</v>
      </c>
      <c r="AM209" s="1">
        <f>AM148 * GH_TFC_Efficiencies!AM91</f>
        <v>2.8299999999999996</v>
      </c>
      <c r="AN209" s="1">
        <f>AN148 * GH_TFC_Efficiencies!AN91</f>
        <v>3.1239999999999997</v>
      </c>
      <c r="AO209" s="1">
        <f>AO148 * GH_TFC_Efficiencies!AO91</f>
        <v>3.42</v>
      </c>
      <c r="AP209" s="1">
        <f>AP148 * GH_TFC_Efficiencies!AP91</f>
        <v>4.5759999999999996</v>
      </c>
      <c r="AQ209" s="1">
        <f>AQ148 * GH_TFC_Efficiencies!AQ91</f>
        <v>4.8789999999999996</v>
      </c>
      <c r="AR209" s="1">
        <f>AR148 * GH_TFC_Efficiencies!AR91</f>
        <v>6.0479999999999992</v>
      </c>
      <c r="AS209" s="1">
        <f>AS148 * GH_TFC_Efficiencies!AS91</f>
        <v>10.693</v>
      </c>
      <c r="AT209" s="1">
        <f>AT148 * GH_TFC_Efficiencies!AT91</f>
        <v>8.99</v>
      </c>
      <c r="AU209" s="1">
        <f>AU148 * GH_TFC_Efficiencies!AU91</f>
        <v>10.475999999999999</v>
      </c>
      <c r="AV209" s="1">
        <f>AV148 * GH_TFC_Efficiencies!AV91</f>
        <v>13.139999999999999</v>
      </c>
      <c r="AW209" s="1">
        <f>AW148 * GH_TFC_Efficiencies!AW91</f>
        <v>12.598999999999998</v>
      </c>
    </row>
    <row r="210" spans="1:49" s="1" customFormat="1">
      <c r="A210" s="1" t="str">
        <f t="shared" si="125"/>
        <v>GH</v>
      </c>
      <c r="B210" s="1" t="str">
        <f t="shared" si="125"/>
        <v>Non-specified (industry)</v>
      </c>
      <c r="C210" s="1" t="str">
        <f t="shared" si="125"/>
        <v>Other kerosene</v>
      </c>
      <c r="D210" s="1" t="str">
        <f t="shared" si="125"/>
        <v>Kerosene stoves</v>
      </c>
      <c r="E210" s="1" t="str">
        <f t="shared" si="125"/>
        <v>MTH.100.C - Kerosene stoves</v>
      </c>
      <c r="F210" s="1" t="s">
        <v>294</v>
      </c>
      <c r="G210" s="1">
        <f>G149 * GH_TFC_Efficiencies!G96</f>
        <v>0</v>
      </c>
      <c r="H210" s="1">
        <f>H149 * GH_TFC_Efficiencies!H96</f>
        <v>0</v>
      </c>
      <c r="I210" s="1">
        <f>I149 * GH_TFC_Efficiencies!I96</f>
        <v>0</v>
      </c>
      <c r="J210" s="1">
        <f>J149 * GH_TFC_Efficiencies!J96</f>
        <v>0</v>
      </c>
      <c r="K210" s="1">
        <f>K149 * GH_TFC_Efficiencies!K96</f>
        <v>0</v>
      </c>
      <c r="L210" s="1">
        <f>L149 * GH_TFC_Efficiencies!L96</f>
        <v>0</v>
      </c>
      <c r="M210" s="1">
        <f>M149 * GH_TFC_Efficiencies!M96</f>
        <v>0</v>
      </c>
      <c r="N210" s="1">
        <f>N149 * GH_TFC_Efficiencies!N96</f>
        <v>0</v>
      </c>
      <c r="O210" s="1">
        <f>O149 * GH_TFC_Efficiencies!O96</f>
        <v>0</v>
      </c>
      <c r="P210" s="1">
        <f>P149 * GH_TFC_Efficiencies!P96</f>
        <v>0</v>
      </c>
      <c r="Q210" s="1">
        <f>Q149 * GH_TFC_Efficiencies!Q96</f>
        <v>0</v>
      </c>
      <c r="R210" s="1">
        <f>R149 * GH_TFC_Efficiencies!R96</f>
        <v>0</v>
      </c>
      <c r="S210" s="1">
        <f>S149 * GH_TFC_Efficiencies!S96</f>
        <v>0</v>
      </c>
      <c r="T210" s="1">
        <f>T149 * GH_TFC_Efficiencies!T96</f>
        <v>0</v>
      </c>
      <c r="U210" s="1">
        <f>U149 * GH_TFC_Efficiencies!U96</f>
        <v>0</v>
      </c>
      <c r="V210" s="1">
        <f>V149 * GH_TFC_Efficiencies!V96</f>
        <v>0</v>
      </c>
      <c r="W210" s="1">
        <f>W149 * GH_TFC_Efficiencies!W96</f>
        <v>0</v>
      </c>
      <c r="X210" s="1">
        <f>X149 * GH_TFC_Efficiencies!X96</f>
        <v>0</v>
      </c>
      <c r="Y210" s="1">
        <f>Y149 * GH_TFC_Efficiencies!Y96</f>
        <v>0</v>
      </c>
      <c r="Z210" s="1">
        <f>Z149 * GH_TFC_Efficiencies!Z96</f>
        <v>0</v>
      </c>
      <c r="AA210" s="1">
        <f>AA149 * GH_TFC_Efficiencies!AA96</f>
        <v>0</v>
      </c>
      <c r="AB210" s="1">
        <f>AB149 * GH_TFC_Efficiencies!AB96</f>
        <v>0</v>
      </c>
      <c r="AC210" s="1">
        <f>AC149 * GH_TFC_Efficiencies!AC96</f>
        <v>0</v>
      </c>
      <c r="AD210" s="1">
        <f>AD149 * GH_TFC_Efficiencies!AD96</f>
        <v>0</v>
      </c>
      <c r="AE210" s="1">
        <f>AE149 * GH_TFC_Efficiencies!AE96</f>
        <v>0</v>
      </c>
      <c r="AF210" s="1">
        <f>AF149 * GH_TFC_Efficiencies!AF96</f>
        <v>0</v>
      </c>
      <c r="AG210" s="1">
        <f>AG149 * GH_TFC_Efficiencies!AG96</f>
        <v>0</v>
      </c>
      <c r="AH210" s="1">
        <f>AH149 * GH_TFC_Efficiencies!AH96</f>
        <v>0</v>
      </c>
      <c r="AI210" s="1">
        <f>AI149 * GH_TFC_Efficiencies!AI96</f>
        <v>0</v>
      </c>
      <c r="AJ210" s="1">
        <f>AJ149 * GH_TFC_Efficiencies!AJ96</f>
        <v>7.0347045424092175E-2</v>
      </c>
      <c r="AK210" s="1">
        <f>AK149 * GH_TFC_Efficiencies!AK96</f>
        <v>7.0347045424092175E-2</v>
      </c>
      <c r="AL210" s="1">
        <f>AL149 * GH_TFC_Efficiencies!AL96</f>
        <v>7.0347045424092175E-2</v>
      </c>
      <c r="AM210" s="1">
        <f>AM149 * GH_TFC_Efficiencies!AM96</f>
        <v>7.0347045424092175E-2</v>
      </c>
      <c r="AN210" s="1">
        <f>AN149 * GH_TFC_Efficiencies!AN96</f>
        <v>7.0347045424092175E-2</v>
      </c>
      <c r="AO210" s="1">
        <f>AO149 * GH_TFC_Efficiencies!AO96</f>
        <v>7.0347045424092175E-2</v>
      </c>
      <c r="AP210" s="1">
        <f>AP149 * GH_TFC_Efficiencies!AP96</f>
        <v>7.0347045424092175E-2</v>
      </c>
      <c r="AQ210" s="1">
        <f>AQ149 * GH_TFC_Efficiencies!AQ96</f>
        <v>7.0347045424092175E-2</v>
      </c>
      <c r="AR210" s="1">
        <f>AR149 * GH_TFC_Efficiencies!AR96</f>
        <v>0</v>
      </c>
      <c r="AS210" s="1">
        <f>AS149 * GH_TFC_Efficiencies!AS96</f>
        <v>0</v>
      </c>
      <c r="AT210" s="1">
        <f>AT149 * GH_TFC_Efficiencies!AT96</f>
        <v>0</v>
      </c>
      <c r="AU210" s="1">
        <f>AU149 * GH_TFC_Efficiencies!AU96</f>
        <v>0</v>
      </c>
      <c r="AV210" s="1">
        <f>AV149 * GH_TFC_Efficiencies!AV96</f>
        <v>0</v>
      </c>
      <c r="AW210" s="1">
        <f>AW149 * GH_TFC_Efficiencies!AW96</f>
        <v>0</v>
      </c>
    </row>
    <row r="211" spans="1:49" s="1" customFormat="1">
      <c r="A211" s="1" t="str">
        <f t="shared" si="125"/>
        <v>GH</v>
      </c>
      <c r="B211" s="1" t="str">
        <f t="shared" si="125"/>
        <v>Non-specified (industry)</v>
      </c>
      <c r="C211" s="1" t="str">
        <f t="shared" si="125"/>
        <v>Primary solid biofuels</v>
      </c>
      <c r="D211" s="1" t="str">
        <f t="shared" si="125"/>
        <v>Wood stoves</v>
      </c>
      <c r="E211" s="1" t="str">
        <f t="shared" si="125"/>
        <v>MTH.100.C - Wood stoves</v>
      </c>
      <c r="F211" s="1" t="s">
        <v>294</v>
      </c>
      <c r="G211" s="1">
        <f>G150 * GH_TFC_Efficiencies!G101</f>
        <v>4.1082674527669836</v>
      </c>
      <c r="H211" s="1">
        <f>H150 * GH_TFC_Efficiencies!H101</f>
        <v>4.783599088838268</v>
      </c>
      <c r="I211" s="1">
        <f>I150 * GH_TFC_Efficiencies!I101</f>
        <v>5.4307919067399162</v>
      </c>
      <c r="J211" s="1">
        <f>J150 * GH_TFC_Efficiencies!J101</f>
        <v>5.5996248157577373</v>
      </c>
      <c r="K211" s="1">
        <f>K150 * GH_TFC_Efficiencies!K101</f>
        <v>5.7684577247755593</v>
      </c>
      <c r="L211" s="1">
        <f>L150 * GH_TFC_Efficiencies!L101</f>
        <v>5.9935682701326538</v>
      </c>
      <c r="M211" s="1">
        <f>M150 * GH_TFC_Efficiencies!M101</f>
        <v>6.331234088168296</v>
      </c>
      <c r="N211" s="1">
        <f>N150 * GH_TFC_Efficiencies!N101</f>
        <v>6.3875117245075703</v>
      </c>
      <c r="O211" s="1">
        <f>O150 * GH_TFC_Efficiencies!O101</f>
        <v>6.500066997186118</v>
      </c>
      <c r="P211" s="1">
        <f>P150 * GH_TFC_Efficiencies!P101</f>
        <v>6.7251775425432125</v>
      </c>
      <c r="Q211" s="1">
        <f>Q150 * GH_TFC_Efficiencies!Q101</f>
        <v>6.6970387243735754</v>
      </c>
      <c r="R211" s="1">
        <f>R150 * GH_TFC_Efficiencies!R101</f>
        <v>6.7814551788824859</v>
      </c>
      <c r="S211" s="1">
        <f>S150 * GH_TFC_Efficiencies!S101</f>
        <v>7.0065657242395822</v>
      </c>
      <c r="T211" s="1">
        <f>T150 * GH_TFC_Efficiencies!T101</f>
        <v>6.9221492697306708</v>
      </c>
      <c r="U211" s="1">
        <f>U150 * GH_TFC_Efficiencies!U101</f>
        <v>7.0628433605788548</v>
      </c>
      <c r="V211" s="1">
        <f>V150 * GH_TFC_Efficiencies!V101</f>
        <v>7.259815087766313</v>
      </c>
      <c r="W211" s="1">
        <f>W150 * GH_TFC_Efficiencies!W101</f>
        <v>7.4567868149537713</v>
      </c>
      <c r="X211" s="1">
        <f>X150 * GH_TFC_Efficiencies!X101</f>
        <v>7.6537585421412295</v>
      </c>
      <c r="Y211" s="1">
        <f>Y150 * GH_TFC_Efficiencies!Y101</f>
        <v>7.8507302693286869</v>
      </c>
      <c r="Z211" s="1">
        <f>Z150 * GH_TFC_Efficiencies!Z101</f>
        <v>8.0758408146857832</v>
      </c>
      <c r="AA211" s="1">
        <f>AA150 * GH_TFC_Efficiencies!AA101</f>
        <v>8.2728125418732397</v>
      </c>
      <c r="AB211" s="1">
        <f>AB150 * GH_TFC_Efficiencies!AB101</f>
        <v>8.4697842690606979</v>
      </c>
      <c r="AC211" s="1">
        <f>AC150 * GH_TFC_Efficiencies!AC101</f>
        <v>8.6667559962481562</v>
      </c>
      <c r="AD211" s="1">
        <f>AD150 * GH_TFC_Efficiencies!AD101</f>
        <v>8.9481441779445259</v>
      </c>
      <c r="AE211" s="1">
        <f>AE150 * GH_TFC_Efficiencies!AE101</f>
        <v>9.1451159051319841</v>
      </c>
      <c r="AF211" s="1">
        <f>AF150 * GH_TFC_Efficiencies!AF101</f>
        <v>9.3702264504890778</v>
      </c>
      <c r="AG211" s="1">
        <f>AG150 * GH_TFC_Efficiencies!AG101</f>
        <v>9.567198177676536</v>
      </c>
      <c r="AH211" s="1">
        <f>AH150 * GH_TFC_Efficiencies!AH101</f>
        <v>9.8204475412032686</v>
      </c>
      <c r="AI211" s="1">
        <f>AI150 * GH_TFC_Efficiencies!AI101</f>
        <v>10.045558086560364</v>
      </c>
      <c r="AJ211" s="1">
        <f>AJ150 * GH_TFC_Efficiencies!AJ101</f>
        <v>19.275090446201258</v>
      </c>
      <c r="AK211" s="1">
        <f>AK150 * GH_TFC_Efficiencies!AK101</f>
        <v>18.853008173656704</v>
      </c>
      <c r="AL211" s="1">
        <f>AL150 * GH_TFC_Efficiencies!AL101</f>
        <v>17.136540265308856</v>
      </c>
      <c r="AM211" s="1">
        <f>AM150 * GH_TFC_Efficiencies!AM101</f>
        <v>16.123542811201929</v>
      </c>
      <c r="AN211" s="1">
        <f>AN150 * GH_TFC_Efficiencies!AN101</f>
        <v>14.885434811737905</v>
      </c>
      <c r="AO211" s="1">
        <f>AO150 * GH_TFC_Efficiencies!AO101</f>
        <v>13.816159721291704</v>
      </c>
      <c r="AP211" s="1">
        <f>AP150 * GH_TFC_Efficiencies!AP101</f>
        <v>12.85943990352405</v>
      </c>
      <c r="AQ211" s="1">
        <f>AQ150 * GH_TFC_Efficiencies!AQ101</f>
        <v>12.127830631113492</v>
      </c>
      <c r="AR211" s="1">
        <f>AR150 * GH_TFC_Efficiencies!AR101</f>
        <v>11.536915449551119</v>
      </c>
      <c r="AS211" s="1">
        <f>AS150 * GH_TFC_Efficiencies!AS101</f>
        <v>11.199249631515475</v>
      </c>
      <c r="AT211" s="1">
        <f>AT150 * GH_TFC_Efficiencies!AT101</f>
        <v>11.002277904328016</v>
      </c>
      <c r="AU211" s="1">
        <f>AU150 * GH_TFC_Efficiencies!AU101</f>
        <v>11.311804904194023</v>
      </c>
      <c r="AV211" s="1">
        <f>AV150 * GH_TFC_Efficiencies!AV101</f>
        <v>11.199249631515475</v>
      </c>
      <c r="AW211" s="1">
        <f>AW150 * GH_TFC_Efficiencies!AW101</f>
        <v>11.311804904194023</v>
      </c>
    </row>
    <row r="212" spans="1:49" s="1" customFormat="1">
      <c r="A212" s="1" t="str">
        <f t="shared" si="125"/>
        <v>GH</v>
      </c>
      <c r="B212" s="1" t="str">
        <f t="shared" si="125"/>
        <v>Domestic navigation</v>
      </c>
      <c r="C212" s="1" t="str">
        <f t="shared" si="125"/>
        <v>Fuel oil</v>
      </c>
      <c r="D212" s="1" t="str">
        <f t="shared" si="125"/>
        <v>Boat engines</v>
      </c>
      <c r="E212" s="1" t="str">
        <f t="shared" si="125"/>
        <v>MD - Boat engines</v>
      </c>
      <c r="F212" s="1" t="s">
        <v>294</v>
      </c>
      <c r="G212" s="1">
        <f>G151 * GH_TFC_Efficiencies!G106</f>
        <v>0.24351751546111061</v>
      </c>
      <c r="H212" s="1">
        <f>H151 * GH_TFC_Efficiencies!H106</f>
        <v>0.24556500303761378</v>
      </c>
      <c r="I212" s="1">
        <f>I151 * GH_TFC_Efficiencies!I106</f>
        <v>0.24760610475390796</v>
      </c>
      <c r="J212" s="1">
        <f>J151 * GH_TFC_Efficiencies!J106</f>
        <v>0</v>
      </c>
      <c r="K212" s="1">
        <f>K151 * GH_TFC_Efficiencies!K106</f>
        <v>0</v>
      </c>
      <c r="L212" s="1">
        <f>L151 * GH_TFC_Efficiencies!L106</f>
        <v>0</v>
      </c>
      <c r="M212" s="1">
        <f>M151 * GH_TFC_Efficiencies!M106</f>
        <v>0</v>
      </c>
      <c r="N212" s="1">
        <f>N151 * GH_TFC_Efficiencies!N106</f>
        <v>0</v>
      </c>
      <c r="O212" s="1">
        <f>O151 * GH_TFC_Efficiencies!O106</f>
        <v>0</v>
      </c>
      <c r="P212" s="1">
        <f>P151 * GH_TFC_Efficiencies!P106</f>
        <v>0</v>
      </c>
      <c r="Q212" s="1">
        <f>Q151 * GH_TFC_Efficiencies!Q106</f>
        <v>0</v>
      </c>
      <c r="R212" s="1">
        <f>R151 * GH_TFC_Efficiencies!R106</f>
        <v>0</v>
      </c>
      <c r="S212" s="1">
        <f>S151 * GH_TFC_Efficiencies!S106</f>
        <v>0</v>
      </c>
      <c r="T212" s="1">
        <f>T151 * GH_TFC_Efficiencies!T106</f>
        <v>0</v>
      </c>
      <c r="U212" s="1">
        <f>U151 * GH_TFC_Efficiencies!U106</f>
        <v>0</v>
      </c>
      <c r="V212" s="1">
        <f>V151 * GH_TFC_Efficiencies!V106</f>
        <v>0</v>
      </c>
      <c r="W212" s="1">
        <f>W151 * GH_TFC_Efficiencies!W106</f>
        <v>0</v>
      </c>
      <c r="X212" s="1">
        <f>X151 * GH_TFC_Efficiencies!X106</f>
        <v>0</v>
      </c>
      <c r="Y212" s="1">
        <f>Y151 * GH_TFC_Efficiencies!Y106</f>
        <v>0</v>
      </c>
      <c r="Z212" s="1">
        <f>Z151 * GH_TFC_Efficiencies!Z106</f>
        <v>0</v>
      </c>
      <c r="AA212" s="1">
        <f>AA151 * GH_TFC_Efficiencies!AA106</f>
        <v>0</v>
      </c>
      <c r="AB212" s="1">
        <f>AB151 * GH_TFC_Efficiencies!AB106</f>
        <v>0</v>
      </c>
      <c r="AC212" s="1">
        <f>AC151 * GH_TFC_Efficiencies!AC106</f>
        <v>0</v>
      </c>
      <c r="AD212" s="1">
        <f>AD151 * GH_TFC_Efficiencies!AD106</f>
        <v>0</v>
      </c>
      <c r="AE212" s="1">
        <f>AE151 * GH_TFC_Efficiencies!AE106</f>
        <v>0</v>
      </c>
      <c r="AF212" s="1">
        <f>AF151 * GH_TFC_Efficiencies!AF106</f>
        <v>0</v>
      </c>
      <c r="AG212" s="1">
        <f>AG151 * GH_TFC_Efficiencies!AG106</f>
        <v>0</v>
      </c>
      <c r="AH212" s="1">
        <f>AH151 * GH_TFC_Efficiencies!AH106</f>
        <v>0</v>
      </c>
      <c r="AI212" s="1">
        <f>AI151 * GH_TFC_Efficiencies!AI106</f>
        <v>0</v>
      </c>
      <c r="AJ212" s="1">
        <f>AJ151 * GH_TFC_Efficiencies!AJ106</f>
        <v>0</v>
      </c>
      <c r="AK212" s="1">
        <f>AK151 * GH_TFC_Efficiencies!AK106</f>
        <v>0</v>
      </c>
      <c r="AL212" s="1">
        <f>AL151 * GH_TFC_Efficiencies!AL106</f>
        <v>0</v>
      </c>
      <c r="AM212" s="1">
        <f>AM151 * GH_TFC_Efficiencies!AM106</f>
        <v>0</v>
      </c>
      <c r="AN212" s="1">
        <f>AN151 * GH_TFC_Efficiencies!AN106</f>
        <v>0</v>
      </c>
      <c r="AO212" s="1">
        <f>AO151 * GH_TFC_Efficiencies!AO106</f>
        <v>0</v>
      </c>
      <c r="AP212" s="1">
        <f>AP151 * GH_TFC_Efficiencies!AP106</f>
        <v>0</v>
      </c>
      <c r="AQ212" s="1">
        <f>AQ151 * GH_TFC_Efficiencies!AQ106</f>
        <v>0</v>
      </c>
      <c r="AR212" s="1">
        <f>AR151 * GH_TFC_Efficiencies!AR106</f>
        <v>0</v>
      </c>
      <c r="AS212" s="1">
        <f>AS151 * GH_TFC_Efficiencies!AS106</f>
        <v>0</v>
      </c>
      <c r="AT212" s="1">
        <f>AT151 * GH_TFC_Efficiencies!AT106</f>
        <v>0</v>
      </c>
      <c r="AU212" s="1">
        <f>AU151 * GH_TFC_Efficiencies!AU106</f>
        <v>0</v>
      </c>
      <c r="AV212" s="1">
        <f>AV151 * GH_TFC_Efficiencies!AV106</f>
        <v>0</v>
      </c>
      <c r="AW212" s="1">
        <f>AW151 * GH_TFC_Efficiencies!AW106</f>
        <v>0</v>
      </c>
    </row>
    <row r="213" spans="1:49" s="1" customFormat="1">
      <c r="A213" s="1" t="str">
        <f t="shared" si="125"/>
        <v>GH</v>
      </c>
      <c r="B213" s="1" t="str">
        <f t="shared" si="125"/>
        <v>Domestic navigation</v>
      </c>
      <c r="C213" s="1" t="str">
        <f t="shared" si="125"/>
        <v>Gas/diesel oil excl. biofuels</v>
      </c>
      <c r="D213" s="1" t="str">
        <f t="shared" si="125"/>
        <v>Boat engines</v>
      </c>
      <c r="E213" s="1" t="str">
        <f t="shared" si="125"/>
        <v>MD - Boat engines</v>
      </c>
      <c r="F213" s="1" t="s">
        <v>294</v>
      </c>
      <c r="G213" s="1">
        <f>G152 * GH_TFC_Efficiencies!G111</f>
        <v>1.2175875773055531</v>
      </c>
      <c r="H213" s="1">
        <f>H152 * GH_TFC_Efficiencies!H111</f>
        <v>1.3506075167068758</v>
      </c>
      <c r="I213" s="1">
        <f>I152 * GH_TFC_Efficiencies!I111</f>
        <v>1.3618335761464937</v>
      </c>
      <c r="J213" s="1">
        <f>J152 * GH_TFC_Efficiencies!J111</f>
        <v>1.4978450431602015</v>
      </c>
      <c r="K213" s="1">
        <f>K152 * GH_TFC_Efficiencies!K111</f>
        <v>1.5100153812634813</v>
      </c>
      <c r="L213" s="1">
        <f>L152 * GH_TFC_Efficiencies!L111</f>
        <v>1.5221477615892804</v>
      </c>
      <c r="M213" s="1">
        <f>M152 * GH_TFC_Efficiencies!M111</f>
        <v>2.045656403364275</v>
      </c>
      <c r="N213" s="1">
        <f>N152 * GH_TFC_Efficiencies!N111</f>
        <v>1.804015642428576</v>
      </c>
      <c r="O213" s="1">
        <f>O152 * GH_TFC_Efficiencies!O111</f>
        <v>1.4284584764201309</v>
      </c>
      <c r="P213" s="1">
        <f>P152 * GH_TFC_Efficiencies!P111</f>
        <v>1.570300067298275</v>
      </c>
      <c r="Q213" s="1">
        <f>Q152 * GH_TFC_Efficiencies!Q111</f>
        <v>2.1096592362045796</v>
      </c>
      <c r="R213" s="1">
        <f>R152 * GH_TFC_Efficiencies!R111</f>
        <v>1.7269974951983931</v>
      </c>
      <c r="S213" s="1">
        <f>S152 * GH_TFC_Efficiencies!S111</f>
        <v>1.2045161280849439</v>
      </c>
      <c r="T213" s="1">
        <f>T152 * GH_TFC_Efficiencies!T111</f>
        <v>1.3482120443586729</v>
      </c>
      <c r="U213" s="1">
        <f>U152 * GH_TFC_Efficiencies!U111</f>
        <v>1.7654547049149225</v>
      </c>
      <c r="V213" s="1">
        <f>V152 * GH_TFC_Efficiencies!V111</f>
        <v>1.9149780417359223</v>
      </c>
      <c r="W213" s="1">
        <f>W152 * GH_TFC_Efficiencies!W111</f>
        <v>1.9286543822228208</v>
      </c>
      <c r="X213" s="1">
        <f>X152 * GH_TFC_Efficiencies!X111</f>
        <v>1.9422880678972947</v>
      </c>
      <c r="Y213" s="1">
        <f>Y152 * GH_TFC_Efficiencies!Y111</f>
        <v>1.9558792317944198</v>
      </c>
      <c r="Z213" s="1">
        <f>Z152 * GH_TFC_Efficiencies!Z111</f>
        <v>1.9694280065343541</v>
      </c>
      <c r="AA213" s="1">
        <f>AA152 * GH_TFC_Efficiencies!AA111</f>
        <v>1.8412963440148005</v>
      </c>
      <c r="AB213" s="1">
        <f>AB152 * GH_TFC_Efficiencies!AB111</f>
        <v>2.424198684875686</v>
      </c>
      <c r="AC213" s="1">
        <f>AC152 * GH_TFC_Efficiencies!AC111</f>
        <v>2.3392401474820494</v>
      </c>
      <c r="AD213" s="1">
        <f>AD152 * GH_TFC_Efficiencies!AD111</f>
        <v>2.8580780484733594</v>
      </c>
      <c r="AE213" s="1">
        <f>AE152 * GH_TFC_Efficiencies!AE111</f>
        <v>3.1441050711666203</v>
      </c>
      <c r="AF213" s="1">
        <f>AF152 * GH_TFC_Efficiencies!AF111</f>
        <v>3.4892441394398483</v>
      </c>
      <c r="AG213" s="1">
        <f>AG152 * GH_TFC_Efficiencies!AG111</f>
        <v>3.8389379621273338</v>
      </c>
      <c r="AH213" s="1">
        <f>AH152 * GH_TFC_Efficiencies!AH111</f>
        <v>4.9125168858096293</v>
      </c>
      <c r="AI213" s="1">
        <f>AI152 * GH_TFC_Efficiencies!AI111</f>
        <v>5.9541268771855176</v>
      </c>
      <c r="AJ213" s="1">
        <f>AJ152 * GH_TFC_Efficiencies!AJ111</f>
        <v>5.183612262293912</v>
      </c>
      <c r="AK213" s="1">
        <f>AK152 * GH_TFC_Efficiencies!AK111</f>
        <v>4.9375806794275379</v>
      </c>
      <c r="AL213" s="1">
        <f>AL152 * GH_TFC_Efficiencies!AL111</f>
        <v>6.1211915690135328</v>
      </c>
      <c r="AM213" s="1">
        <f>AM152 * GH_TFC_Efficiencies!AM111</f>
        <v>6.6850763958793609</v>
      </c>
      <c r="AN213" s="1">
        <f>AN152 * GH_TFC_Efficiencies!AN111</f>
        <v>7.7266416368589583</v>
      </c>
      <c r="AO213" s="1">
        <f>AO152 * GH_TFC_Efficiencies!AO111</f>
        <v>8.2761895385815158</v>
      </c>
      <c r="AP213" s="1">
        <f>AP152 * GH_TFC_Efficiencies!AP111</f>
        <v>9.1294948955168103</v>
      </c>
      <c r="AQ213" s="1">
        <f>AQ152 * GH_TFC_Efficiencies!AQ111</f>
        <v>9.3440362772213206</v>
      </c>
      <c r="AR213" s="1">
        <f>AR152 * GH_TFC_Efficiencies!AR111</f>
        <v>9.2606553672775629</v>
      </c>
      <c r="AS213" s="1">
        <f>AS152 * GH_TFC_Efficiencies!AS111</f>
        <v>12.604993964039645</v>
      </c>
      <c r="AT213" s="1">
        <f>AT152 * GH_TFC_Efficiencies!AT111</f>
        <v>12.566956293407605</v>
      </c>
      <c r="AU213" s="1">
        <f>AU152 * GH_TFC_Efficiencies!AU111</f>
        <v>13.791507842856522</v>
      </c>
      <c r="AV213" s="1">
        <f>AV152 * GH_TFC_Efficiencies!AV111</f>
        <v>16.373647848031101</v>
      </c>
      <c r="AW213" s="1">
        <f>AW152 * GH_TFC_Efficiencies!AW111</f>
        <v>16.791649675842546</v>
      </c>
    </row>
    <row r="214" spans="1:49" s="1" customFormat="1">
      <c r="A214" s="1" t="str">
        <f t="shared" si="125"/>
        <v>GH</v>
      </c>
      <c r="B214" s="1" t="str">
        <f t="shared" si="125"/>
        <v>Rail</v>
      </c>
      <c r="C214" s="1" t="str">
        <f t="shared" si="125"/>
        <v>Fuel oil</v>
      </c>
      <c r="D214" s="1" t="str">
        <f t="shared" si="125"/>
        <v>Diesel trains</v>
      </c>
      <c r="E214" s="1" t="str">
        <f t="shared" si="125"/>
        <v>MD - Diesel trains</v>
      </c>
      <c r="F214" s="1" t="s">
        <v>294</v>
      </c>
      <c r="G214" s="1">
        <f>G153 * GH_TFC_Efficiencies!G116</f>
        <v>0.60879378865277656</v>
      </c>
      <c r="H214" s="1">
        <f>H153 * GH_TFC_Efficiencies!H116</f>
        <v>0.61391250759403448</v>
      </c>
      <c r="I214" s="1">
        <f>I153 * GH_TFC_Efficiencies!I116</f>
        <v>0.61901526188476985</v>
      </c>
      <c r="J214" s="1">
        <f>J153 * GH_TFC_Efficiencies!J116</f>
        <v>0</v>
      </c>
      <c r="K214" s="1">
        <f>K153 * GH_TFC_Efficiencies!K116</f>
        <v>0</v>
      </c>
      <c r="L214" s="1">
        <f>L153 * GH_TFC_Efficiencies!L116</f>
        <v>0</v>
      </c>
      <c r="M214" s="1">
        <f>M153 * GH_TFC_Efficiencies!M116</f>
        <v>0</v>
      </c>
      <c r="N214" s="1">
        <f>N153 * GH_TFC_Efficiencies!N116</f>
        <v>0</v>
      </c>
      <c r="O214" s="1">
        <f>O153 * GH_TFC_Efficiencies!O116</f>
        <v>0</v>
      </c>
      <c r="P214" s="1">
        <f>P153 * GH_TFC_Efficiencies!P116</f>
        <v>0</v>
      </c>
      <c r="Q214" s="1">
        <f>Q153 * GH_TFC_Efficiencies!Q116</f>
        <v>0</v>
      </c>
      <c r="R214" s="1">
        <f>R153 * GH_TFC_Efficiencies!R116</f>
        <v>0</v>
      </c>
      <c r="S214" s="1">
        <f>S153 * GH_TFC_Efficiencies!S116</f>
        <v>0</v>
      </c>
      <c r="T214" s="1">
        <f>T153 * GH_TFC_Efficiencies!T116</f>
        <v>0</v>
      </c>
      <c r="U214" s="1">
        <f>U153 * GH_TFC_Efficiencies!U116</f>
        <v>0</v>
      </c>
      <c r="V214" s="1">
        <f>V153 * GH_TFC_Efficiencies!V116</f>
        <v>0</v>
      </c>
      <c r="W214" s="1">
        <f>W153 * GH_TFC_Efficiencies!W116</f>
        <v>0</v>
      </c>
      <c r="X214" s="1">
        <f>X153 * GH_TFC_Efficiencies!X116</f>
        <v>0</v>
      </c>
      <c r="Y214" s="1">
        <f>Y153 * GH_TFC_Efficiencies!Y116</f>
        <v>0</v>
      </c>
      <c r="Z214" s="1">
        <f>Z153 * GH_TFC_Efficiencies!Z116</f>
        <v>0</v>
      </c>
      <c r="AA214" s="1">
        <f>AA153 * GH_TFC_Efficiencies!AA116</f>
        <v>0</v>
      </c>
      <c r="AB214" s="1">
        <f>AB153 * GH_TFC_Efficiencies!AB116</f>
        <v>0</v>
      </c>
      <c r="AC214" s="1">
        <f>AC153 * GH_TFC_Efficiencies!AC116</f>
        <v>0</v>
      </c>
      <c r="AD214" s="1">
        <f>AD153 * GH_TFC_Efficiencies!AD116</f>
        <v>0</v>
      </c>
      <c r="AE214" s="1">
        <f>AE153 * GH_TFC_Efficiencies!AE116</f>
        <v>0</v>
      </c>
      <c r="AF214" s="1">
        <f>AF153 * GH_TFC_Efficiencies!AF116</f>
        <v>0</v>
      </c>
      <c r="AG214" s="1">
        <f>AG153 * GH_TFC_Efficiencies!AG116</f>
        <v>0</v>
      </c>
      <c r="AH214" s="1">
        <f>AH153 * GH_TFC_Efficiencies!AH116</f>
        <v>0</v>
      </c>
      <c r="AI214" s="1">
        <f>AI153 * GH_TFC_Efficiencies!AI116</f>
        <v>0</v>
      </c>
      <c r="AJ214" s="1">
        <f>AJ153 * GH_TFC_Efficiencies!AJ116</f>
        <v>0</v>
      </c>
      <c r="AK214" s="1">
        <f>AK153 * GH_TFC_Efficiencies!AK116</f>
        <v>0</v>
      </c>
      <c r="AL214" s="1">
        <f>AL153 * GH_TFC_Efficiencies!AL116</f>
        <v>0</v>
      </c>
      <c r="AM214" s="1">
        <f>AM153 * GH_TFC_Efficiencies!AM116</f>
        <v>0</v>
      </c>
      <c r="AN214" s="1">
        <f>AN153 * GH_TFC_Efficiencies!AN116</f>
        <v>0</v>
      </c>
      <c r="AO214" s="1">
        <f>AO153 * GH_TFC_Efficiencies!AO116</f>
        <v>0</v>
      </c>
      <c r="AP214" s="1">
        <f>AP153 * GH_TFC_Efficiencies!AP116</f>
        <v>0</v>
      </c>
      <c r="AQ214" s="1">
        <f>AQ153 * GH_TFC_Efficiencies!AQ116</f>
        <v>0</v>
      </c>
      <c r="AR214" s="1">
        <f>AR153 * GH_TFC_Efficiencies!AR116</f>
        <v>0</v>
      </c>
      <c r="AS214" s="1">
        <f>AS153 * GH_TFC_Efficiencies!AS116</f>
        <v>0</v>
      </c>
      <c r="AT214" s="1">
        <f>AT153 * GH_TFC_Efficiencies!AT116</f>
        <v>0</v>
      </c>
      <c r="AU214" s="1">
        <f>AU153 * GH_TFC_Efficiencies!AU116</f>
        <v>0</v>
      </c>
      <c r="AV214" s="1">
        <f>AV153 * GH_TFC_Efficiencies!AV116</f>
        <v>0</v>
      </c>
      <c r="AW214" s="1">
        <f>AW153 * GH_TFC_Efficiencies!AW116</f>
        <v>0</v>
      </c>
    </row>
    <row r="215" spans="1:49" s="1" customFormat="1">
      <c r="A215" s="1" t="str">
        <f t="shared" si="125"/>
        <v>GH</v>
      </c>
      <c r="B215" s="1" t="str">
        <f t="shared" si="125"/>
        <v>Rail</v>
      </c>
      <c r="C215" s="1" t="str">
        <f t="shared" si="125"/>
        <v>Gas/diesel oil excl. biofuels</v>
      </c>
      <c r="D215" s="1" t="str">
        <f t="shared" si="125"/>
        <v>Diesel trains</v>
      </c>
      <c r="E215" s="1" t="str">
        <f t="shared" si="125"/>
        <v>MD - Diesel trains</v>
      </c>
      <c r="F215" s="1" t="s">
        <v>294</v>
      </c>
      <c r="G215" s="1">
        <f>G154 * GH_TFC_Efficiencies!G121</f>
        <v>1.2175875773055531</v>
      </c>
      <c r="H215" s="1">
        <f>H154 * GH_TFC_Efficiencies!H121</f>
        <v>1.227825015188069</v>
      </c>
      <c r="I215" s="1">
        <f>I154 * GH_TFC_Efficiencies!I121</f>
        <v>1.2380305237695397</v>
      </c>
      <c r="J215" s="1">
        <f>J154 * GH_TFC_Efficiencies!J121</f>
        <v>1.2482042026335014</v>
      </c>
      <c r="K215" s="1">
        <f>K154 * GH_TFC_Efficiencies!K121</f>
        <v>1.2583461510529013</v>
      </c>
      <c r="L215" s="1">
        <f>L154 * GH_TFC_Efficiencies!L121</f>
        <v>1.3953021147901739</v>
      </c>
      <c r="M215" s="1">
        <f>M154 * GH_TFC_Efficiencies!M121</f>
        <v>1.4063887773129391</v>
      </c>
      <c r="N215" s="1">
        <f>N154 * GH_TFC_Efficiencies!N121</f>
        <v>1.4174408619081669</v>
      </c>
      <c r="O215" s="1">
        <f>O154 * GH_TFC_Efficiencies!O121</f>
        <v>1.2985986149273918</v>
      </c>
      <c r="P215" s="1">
        <f>P154 * GH_TFC_Efficiencies!P121</f>
        <v>1.308583389415229</v>
      </c>
      <c r="Q215" s="1">
        <f>Q154 * GH_TFC_Efficiencies!Q121</f>
        <v>1.714098129416221</v>
      </c>
      <c r="R215" s="1">
        <f>R154 * GH_TFC_Efficiencies!R121</f>
        <v>1.5941515340292858</v>
      </c>
      <c r="S215" s="1">
        <f>S154 * GH_TFC_Efficiencies!S121</f>
        <v>1.0706810027421723</v>
      </c>
      <c r="T215" s="1">
        <f>T154 * GH_TFC_Efficiencies!T121</f>
        <v>1.2133908399228055</v>
      </c>
      <c r="U215" s="1">
        <f>U154 * GH_TFC_Efficiencies!U121</f>
        <v>1.4938462887741653</v>
      </c>
      <c r="V215" s="1">
        <f>V154 * GH_TFC_Efficiencies!V121</f>
        <v>1.6414097500593621</v>
      </c>
      <c r="W215" s="1">
        <f>W154 * GH_TFC_Efficiencies!W121</f>
        <v>1.6531323276195606</v>
      </c>
      <c r="X215" s="1">
        <f>X154 * GH_TFC_Efficiencies!X121</f>
        <v>1.6648183439119668</v>
      </c>
      <c r="Y215" s="1">
        <f>Y154 * GH_TFC_Efficiencies!Y121</f>
        <v>1.6764679129666455</v>
      </c>
      <c r="Z215" s="1">
        <f>Z154 * GH_TFC_Efficiencies!Z121</f>
        <v>1.6880811484580178</v>
      </c>
      <c r="AA215" s="1">
        <f>AA154 * GH_TFC_Efficiencies!AA121</f>
        <v>1.5580199833971387</v>
      </c>
      <c r="AB215" s="1">
        <f>AB154 * GH_TFC_Efficiencies!AB121</f>
        <v>1.8537989943167013</v>
      </c>
      <c r="AC215" s="1">
        <f>AC154 * GH_TFC_Efficiencies!AC121</f>
        <v>1.788830701015685</v>
      </c>
      <c r="AD215" s="1">
        <f>AD154 * GH_TFC_Efficiencies!AD121</f>
        <v>2.2864624387786874</v>
      </c>
      <c r="AE215" s="1">
        <f>AE154 * GH_TFC_Efficiencies!AE121</f>
        <v>2.5724496036817803</v>
      </c>
      <c r="AF215" s="1">
        <f>AF154 * GH_TFC_Efficiencies!AF121</f>
        <v>2.9077034495332073</v>
      </c>
      <c r="AG215" s="1">
        <f>AG154 * GH_TFC_Efficiencies!AG121</f>
        <v>3.2247078881869604</v>
      </c>
      <c r="AH215" s="1">
        <f>AH154 * GH_TFC_Efficiencies!AH121</f>
        <v>4.1449361224018748</v>
      </c>
      <c r="AI215" s="1">
        <f>AI154 * GH_TFC_Efficiencies!AI121</f>
        <v>5.1271648109097514</v>
      </c>
      <c r="AJ215" s="1">
        <f>AJ154 * GH_TFC_Efficiencies!AJ121</f>
        <v>4.4924639606547236</v>
      </c>
      <c r="AK215" s="1">
        <f>AK154 * GH_TFC_Efficiencies!AK121</f>
        <v>4.256535068472016</v>
      </c>
      <c r="AL215" s="1">
        <f>AL154 * GH_TFC_Efficiencies!AL121</f>
        <v>5.2940035191468393</v>
      </c>
      <c r="AM215" s="1">
        <f>AM154 * GH_TFC_Efficiencies!AM121</f>
        <v>5.8054610806320772</v>
      </c>
      <c r="AN215" s="1">
        <f>AN154 * GH_TFC_Efficiencies!AN121</f>
        <v>6.6485055945065454</v>
      </c>
      <c r="AO215" s="1">
        <f>AO154 * GH_TFC_Efficiencies!AO121</f>
        <v>6.8368522275238615</v>
      </c>
      <c r="AP215" s="1">
        <f>AP154 * GH_TFC_Efficiencies!AP121</f>
        <v>7.4526488942994362</v>
      </c>
      <c r="AQ215" s="1">
        <f>AQ154 * GH_TFC_Efficiencies!AQ121</f>
        <v>7.662109747321483</v>
      </c>
      <c r="AR215" s="1">
        <f>AR154 * GH_TFC_Efficiencies!AR121</f>
        <v>7.5242824859130204</v>
      </c>
      <c r="AS215" s="1">
        <f>AS154 * GH_TFC_Efficiencies!AS121</f>
        <v>10.535517343077913</v>
      </c>
      <c r="AT215" s="1">
        <f>AT154 * GH_TFC_Efficiencies!AT121</f>
        <v>10.503724663146656</v>
      </c>
      <c r="AU215" s="1">
        <f>AU154 * GH_TFC_Efficiencies!AU121</f>
        <v>11.584866587999478</v>
      </c>
      <c r="AV215" s="1">
        <f>AV154 * GH_TFC_Efficiencies!AV121</f>
        <v>13.582685146662165</v>
      </c>
      <c r="AW215" s="1">
        <f>AW154 * GH_TFC_Efficiencies!AW121</f>
        <v>13.839271710859242</v>
      </c>
    </row>
    <row r="216" spans="1:49" s="1" customFormat="1">
      <c r="A216" s="1" t="str">
        <f t="shared" si="125"/>
        <v>GH</v>
      </c>
      <c r="B216" s="1" t="str">
        <f t="shared" si="125"/>
        <v>Road</v>
      </c>
      <c r="C216" s="1" t="str">
        <f t="shared" si="125"/>
        <v>Gas/diesel oil excl. biofuels</v>
      </c>
      <c r="D216" s="1" t="str">
        <f t="shared" si="125"/>
        <v>Diesel cars</v>
      </c>
      <c r="E216" s="1" t="str">
        <f t="shared" si="125"/>
        <v>MD - Diesel cars</v>
      </c>
      <c r="F216" s="1" t="s">
        <v>294</v>
      </c>
      <c r="G216" s="1">
        <f>G155 * GH_TFC_Efficiencies!G126</f>
        <v>12.916683887873882</v>
      </c>
      <c r="H216" s="1">
        <f>H155 * GH_TFC_Efficiencies!H126</f>
        <v>13.893575946620647</v>
      </c>
      <c r="I216" s="1">
        <f>I155 * GH_TFC_Efficiencies!I126</f>
        <v>13.893575946620647</v>
      </c>
      <c r="J216" s="1">
        <f>J155 * GH_TFC_Efficiencies!J126</f>
        <v>13.242314574122805</v>
      </c>
      <c r="K216" s="1">
        <f>K155 * GH_TFC_Efficiencies!K126</f>
        <v>15.196098691616333</v>
      </c>
      <c r="L216" s="1">
        <f>L155 * GH_TFC_Efficiencies!L126</f>
        <v>15.630272939948227</v>
      </c>
      <c r="M216" s="1">
        <f>M155 * GH_TFC_Efficiencies!M126</f>
        <v>17.258426371192837</v>
      </c>
      <c r="N216" s="1">
        <f>N155 * GH_TFC_Efficiencies!N126</f>
        <v>17.041339247026887</v>
      </c>
      <c r="O216" s="1">
        <f>O155 * GH_TFC_Efficiencies!O126</f>
        <v>14.436293757035516</v>
      </c>
      <c r="P216" s="1">
        <f>P155 * GH_TFC_Efficiencies!P126</f>
        <v>15.96366505159361</v>
      </c>
      <c r="Q216" s="1">
        <f>Q155 * GH_TFC_Efficiencies!Q126</f>
        <v>20.453385270791056</v>
      </c>
      <c r="R216" s="1">
        <f>R155 * GH_TFC_Efficiencies!R126</f>
        <v>18.720631419959535</v>
      </c>
      <c r="S216" s="1">
        <f>S155 * GH_TFC_Efficiencies!S126</f>
        <v>12.343300531358157</v>
      </c>
      <c r="T216" s="1">
        <f>T155 * GH_TFC_Efficiencies!T126</f>
        <v>13.799243442718645</v>
      </c>
      <c r="U216" s="1">
        <f>U155 * GH_TFC_Efficiencies!U126</f>
        <v>17.779630314116435</v>
      </c>
      <c r="V216" s="1">
        <f>V155 * GH_TFC_Efficiencies!V126</f>
        <v>18.775350092751218</v>
      </c>
      <c r="W216" s="1">
        <f>W155 * GH_TFC_Efficiencies!W126</f>
        <v>18.628260580000365</v>
      </c>
      <c r="X216" s="1">
        <f>X155 * GH_TFC_Efficiencies!X126</f>
        <v>18.622291552096957</v>
      </c>
      <c r="Y216" s="1">
        <f>Y155 * GH_TFC_Efficiencies!Y126</f>
        <v>18.719932604000785</v>
      </c>
      <c r="Z216" s="1">
        <f>Z155 * GH_TFC_Efficiencies!Z126</f>
        <v>19.20336206824625</v>
      </c>
      <c r="AA216" s="1">
        <f>AA155 * GH_TFC_Efficiencies!AA126</f>
        <v>18.804190977688997</v>
      </c>
      <c r="AB216" s="1">
        <f>AB155 * GH_TFC_Efficiencies!AB126</f>
        <v>22.292183140680901</v>
      </c>
      <c r="AC216" s="1">
        <f>AC155 * GH_TFC_Efficiencies!AC126</f>
        <v>21.430598461325889</v>
      </c>
      <c r="AD216" s="1">
        <f>AD155 * GH_TFC_Efficiencies!AD126</f>
        <v>24.357000240260014</v>
      </c>
      <c r="AE216" s="1">
        <f>AE155 * GH_TFC_Efficiencies!AE126</f>
        <v>26.369795714337982</v>
      </c>
      <c r="AF216" s="1">
        <f>AF155 * GH_TFC_Efficiencies!AF126</f>
        <v>27.278900584425124</v>
      </c>
      <c r="AG216" s="1">
        <f>AG155 * GH_TFC_Efficiencies!AG126</f>
        <v>30.219596969208503</v>
      </c>
      <c r="AH216" s="1">
        <f>AH155 * GH_TFC_Efficiencies!AH126</f>
        <v>39.768625517938112</v>
      </c>
      <c r="AI216" s="1">
        <f>AI155 * GH_TFC_Efficiencies!AI126</f>
        <v>48.972677548642991</v>
      </c>
      <c r="AJ216" s="1">
        <f>AJ155 * GH_TFC_Efficiencies!AJ126</f>
        <v>43.716015502184796</v>
      </c>
      <c r="AK216" s="1">
        <f>AK155 * GH_TFC_Efficiencies!AK126</f>
        <v>45.674442284828935</v>
      </c>
      <c r="AL216" s="1">
        <f>AL155 * GH_TFC_Efficiencies!AL126</f>
        <v>59.347178928036371</v>
      </c>
      <c r="AM216" s="1">
        <f>AM155 * GH_TFC_Efficiencies!AM126</f>
        <v>63.281599635041815</v>
      </c>
      <c r="AN216" s="1">
        <f>AN155 * GH_TFC_Efficiencies!AN126</f>
        <v>74.993286735648837</v>
      </c>
      <c r="AO216" s="1">
        <f>AO155 * GH_TFC_Efficiencies!AO126</f>
        <v>83.833882759921536</v>
      </c>
      <c r="AP216" s="1">
        <f>AP155 * GH_TFC_Efficiencies!AP126</f>
        <v>90.548346414400484</v>
      </c>
      <c r="AQ216" s="1">
        <f>AQ155 * GH_TFC_Efficiencies!AQ126</f>
        <v>95.669147027445916</v>
      </c>
      <c r="AR216" s="1">
        <f>AR155 * GH_TFC_Efficiencies!AR126</f>
        <v>94.701024992719852</v>
      </c>
      <c r="AS216" s="1">
        <f>AS155 * GH_TFC_Efficiencies!AS126</f>
        <v>138.78157714298956</v>
      </c>
      <c r="AT216" s="1">
        <f>AT155 * GH_TFC_Efficiencies!AT126</f>
        <v>140.91850699007398</v>
      </c>
      <c r="AU216" s="1">
        <f>AU155 * GH_TFC_Efficiencies!AU126</f>
        <v>162.33949389983877</v>
      </c>
      <c r="AV216" s="1">
        <f>AV155 * GH_TFC_Efficiencies!AV126</f>
        <v>191.05651572812249</v>
      </c>
      <c r="AW216" s="1">
        <f>AW155 * GH_TFC_Efficiencies!AW126</f>
        <v>201.9455372586819</v>
      </c>
    </row>
    <row r="217" spans="1:49" s="1" customFormat="1">
      <c r="A217" s="1" t="str">
        <f t="shared" si="125"/>
        <v>GH</v>
      </c>
      <c r="B217" s="1" t="str">
        <f t="shared" si="125"/>
        <v>Road</v>
      </c>
      <c r="C217" s="1" t="str">
        <f t="shared" si="125"/>
        <v>Motor gasoline excl. biofuels</v>
      </c>
      <c r="D217" s="1" t="str">
        <f t="shared" si="125"/>
        <v>Petrol cars</v>
      </c>
      <c r="E217" s="1" t="str">
        <f t="shared" si="125"/>
        <v>MD - Petrol cars</v>
      </c>
      <c r="F217" s="1" t="s">
        <v>294</v>
      </c>
      <c r="G217" s="1">
        <f>G156 * GH_TFC_Efficiencies!G131</f>
        <v>31.79860515030532</v>
      </c>
      <c r="H217" s="1">
        <f>H156 * GH_TFC_Efficiencies!H131</f>
        <v>30.381835613905579</v>
      </c>
      <c r="I217" s="1">
        <f>I156 * GH_TFC_Efficiencies!I131</f>
        <v>33.530212361460563</v>
      </c>
      <c r="J217" s="1">
        <f>J156 * GH_TFC_Efficiencies!J131</f>
        <v>37.465683295904292</v>
      </c>
      <c r="K217" s="1">
        <f>K156 * GH_TFC_Efficiencies!K131</f>
        <v>39.197290507059527</v>
      </c>
      <c r="L217" s="1">
        <f>L156 * GH_TFC_Efficiencies!L131</f>
        <v>41.086316555592518</v>
      </c>
      <c r="M217" s="1">
        <f>M156 * GH_TFC_Efficiencies!M131</f>
        <v>42.660504929370013</v>
      </c>
      <c r="N217" s="1">
        <f>N156 * GH_TFC_Efficiencies!N131</f>
        <v>43.29018027888101</v>
      </c>
      <c r="O217" s="1">
        <f>O156 * GH_TFC_Efficiencies!O131</f>
        <v>36.36375143426006</v>
      </c>
      <c r="P217" s="1">
        <f>P156 * GH_TFC_Efficiencies!P131</f>
        <v>40.283540895192615</v>
      </c>
      <c r="Q217" s="1">
        <f>Q156 * GH_TFC_Efficiencies!Q131</f>
        <v>44.512306821472443</v>
      </c>
      <c r="R217" s="1">
        <f>R156 * GH_TFC_Efficiencies!R131</f>
        <v>40.760974072438486</v>
      </c>
      <c r="S217" s="1">
        <f>S156 * GH_TFC_Efficiencies!S131</f>
        <v>31.859540506695989</v>
      </c>
      <c r="T217" s="1">
        <f>T156 * GH_TFC_Efficiencies!T131</f>
        <v>28.91593735479335</v>
      </c>
      <c r="U217" s="1">
        <f>U156 * GH_TFC_Efficiencies!U131</f>
        <v>37.990354214293113</v>
      </c>
      <c r="V217" s="1">
        <f>V156 * GH_TFC_Efficiencies!V131</f>
        <v>41.669486394970704</v>
      </c>
      <c r="W217" s="1">
        <f>W156 * GH_TFC_Efficiencies!W131</f>
        <v>42.191815743800717</v>
      </c>
      <c r="X217" s="1">
        <f>X156 * GH_TFC_Efficiencies!X131</f>
        <v>45.764420037970993</v>
      </c>
      <c r="Y217" s="1">
        <f>Y156 * GH_TFC_Efficiencies!Y131</f>
        <v>54.114344842024153</v>
      </c>
      <c r="Z217" s="1">
        <f>Z156 * GH_TFC_Efficiencies!Z131</f>
        <v>55.414281753194636</v>
      </c>
      <c r="AA217" s="1">
        <f>AA156 * GH_TFC_Efficiencies!AA131</f>
        <v>52.560218314901192</v>
      </c>
      <c r="AB217" s="1">
        <f>AB156 * GH_TFC_Efficiencies!AB131</f>
        <v>61.810814149326539</v>
      </c>
      <c r="AC217" s="1">
        <f>AC156 * GH_TFC_Efficiencies!AC131</f>
        <v>62.121919407922931</v>
      </c>
      <c r="AD217" s="1">
        <f>AD156 * GH_TFC_Efficiencies!AD131</f>
        <v>59.729124170559196</v>
      </c>
      <c r="AE217" s="1">
        <f>AE156 * GH_TFC_Efficiencies!AE131</f>
        <v>64.277728704307393</v>
      </c>
      <c r="AF217" s="1">
        <f>AF156 * GH_TFC_Efficiencies!AF131</f>
        <v>69.376303664945141</v>
      </c>
      <c r="AG217" s="1">
        <f>AG156 * GH_TFC_Efficiencies!AG131</f>
        <v>74.45720061372289</v>
      </c>
      <c r="AH217" s="1">
        <f>AH156 * GH_TFC_Efficiencies!AH131</f>
        <v>83.338095805013594</v>
      </c>
      <c r="AI217" s="1">
        <f>AI156 * GH_TFC_Efficiencies!AI131</f>
        <v>92.803878762359787</v>
      </c>
      <c r="AJ217" s="1">
        <f>AJ156 * GH_TFC_Efficiencies!AJ131</f>
        <v>97.21209030241468</v>
      </c>
      <c r="AK217" s="1">
        <f>AK156 * GH_TFC_Efficiencies!AK131</f>
        <v>99.266996404572609</v>
      </c>
      <c r="AL217" s="1">
        <f>AL156 * GH_TFC_Efficiencies!AL131</f>
        <v>104.70876407065178</v>
      </c>
      <c r="AM217" s="1">
        <f>AM156 * GH_TFC_Efficiencies!AM131</f>
        <v>87.369489933962839</v>
      </c>
      <c r="AN217" s="1">
        <f>AN156 * GH_TFC_Efficiencies!AN131</f>
        <v>106.62015987872216</v>
      </c>
      <c r="AO217" s="1">
        <f>AO156 * GH_TFC_Efficiencies!AO131</f>
        <v>101.34053911633842</v>
      </c>
      <c r="AP217" s="1">
        <f>AP156 * GH_TFC_Efficiencies!AP131</f>
        <v>95.452340440447784</v>
      </c>
      <c r="AQ217" s="1">
        <f>AQ156 * GH_TFC_Efficiencies!AQ131</f>
        <v>104.63312807414461</v>
      </c>
      <c r="AR217" s="1">
        <f>AR156 * GH_TFC_Efficiencies!AR131</f>
        <v>106.12707006583322</v>
      </c>
      <c r="AS217" s="1">
        <f>AS156 * GH_TFC_Efficiencies!AS131</f>
        <v>135.54553258220247</v>
      </c>
      <c r="AT217" s="1">
        <f>AT156 * GH_TFC_Efficiencies!AT131</f>
        <v>142.53323139831386</v>
      </c>
      <c r="AU217" s="1">
        <f>AU156 * GH_TFC_Efficiencies!AU131</f>
        <v>157.45975887108688</v>
      </c>
      <c r="AV217" s="1">
        <f>AV156 * GH_TFC_Efficiencies!AV131</f>
        <v>194.42503816367943</v>
      </c>
      <c r="AW217" s="1">
        <f>AW156 * GH_TFC_Efficiencies!AW131</f>
        <v>213.29614309956702</v>
      </c>
    </row>
    <row r="218" spans="1:49" s="1" customFormat="1">
      <c r="A218" s="1" t="str">
        <f t="shared" ref="A218:E227" si="126">A157</f>
        <v>GH</v>
      </c>
      <c r="B218" s="1" t="str">
        <f t="shared" si="126"/>
        <v>Commercial and public services</v>
      </c>
      <c r="C218" s="1" t="str">
        <f t="shared" si="126"/>
        <v>Charcoal</v>
      </c>
      <c r="D218" s="1" t="str">
        <f t="shared" si="126"/>
        <v>Charcoal stoves</v>
      </c>
      <c r="E218" s="1" t="str">
        <f t="shared" si="126"/>
        <v>MTH.100.C - Charcoal stoves</v>
      </c>
      <c r="F218" s="1" t="s">
        <v>294</v>
      </c>
      <c r="G218" s="1">
        <f>G157 * GH_TFC_Efficiencies!G136</f>
        <v>0</v>
      </c>
      <c r="H218" s="1">
        <f>H157 * GH_TFC_Efficiencies!H136</f>
        <v>0</v>
      </c>
      <c r="I218" s="1">
        <f>I157 * GH_TFC_Efficiencies!I136</f>
        <v>0</v>
      </c>
      <c r="J218" s="1">
        <f>J157 * GH_TFC_Efficiencies!J136</f>
        <v>0</v>
      </c>
      <c r="K218" s="1">
        <f>K157 * GH_TFC_Efficiencies!K136</f>
        <v>0</v>
      </c>
      <c r="L218" s="1">
        <f>L157 * GH_TFC_Efficiencies!L136</f>
        <v>0</v>
      </c>
      <c r="M218" s="1">
        <f>M157 * GH_TFC_Efficiencies!M136</f>
        <v>0</v>
      </c>
      <c r="N218" s="1">
        <f>N157 * GH_TFC_Efficiencies!N136</f>
        <v>0</v>
      </c>
      <c r="O218" s="1">
        <f>O157 * GH_TFC_Efficiencies!O136</f>
        <v>0</v>
      </c>
      <c r="P218" s="1">
        <f>P157 * GH_TFC_Efficiencies!P136</f>
        <v>0</v>
      </c>
      <c r="Q218" s="1">
        <f>Q157 * GH_TFC_Efficiencies!Q136</f>
        <v>0</v>
      </c>
      <c r="R218" s="1">
        <f>R157 * GH_TFC_Efficiencies!R136</f>
        <v>0</v>
      </c>
      <c r="S218" s="1">
        <f>S157 * GH_TFC_Efficiencies!S136</f>
        <v>0</v>
      </c>
      <c r="T218" s="1">
        <f>T157 * GH_TFC_Efficiencies!T136</f>
        <v>0</v>
      </c>
      <c r="U218" s="1">
        <f>U157 * GH_TFC_Efficiencies!U136</f>
        <v>0</v>
      </c>
      <c r="V218" s="1">
        <f>V157 * GH_TFC_Efficiencies!V136</f>
        <v>0</v>
      </c>
      <c r="W218" s="1">
        <f>W157 * GH_TFC_Efficiencies!W136</f>
        <v>0</v>
      </c>
      <c r="X218" s="1">
        <f>X157 * GH_TFC_Efficiencies!X136</f>
        <v>0</v>
      </c>
      <c r="Y218" s="1">
        <f>Y157 * GH_TFC_Efficiencies!Y136</f>
        <v>0</v>
      </c>
      <c r="Z218" s="1">
        <f>Z157 * GH_TFC_Efficiencies!Z136</f>
        <v>0</v>
      </c>
      <c r="AA218" s="1">
        <f>AA157 * GH_TFC_Efficiencies!AA136</f>
        <v>0</v>
      </c>
      <c r="AB218" s="1">
        <f>AB157 * GH_TFC_Efficiencies!AB136</f>
        <v>0</v>
      </c>
      <c r="AC218" s="1">
        <f>AC157 * GH_TFC_Efficiencies!AC136</f>
        <v>0</v>
      </c>
      <c r="AD218" s="1">
        <f>AD157 * GH_TFC_Efficiencies!AD136</f>
        <v>0</v>
      </c>
      <c r="AE218" s="1">
        <f>AE157 * GH_TFC_Efficiencies!AE136</f>
        <v>0</v>
      </c>
      <c r="AF218" s="1">
        <f>AF157 * GH_TFC_Efficiencies!AF136</f>
        <v>0</v>
      </c>
      <c r="AG218" s="1">
        <f>AG157 * GH_TFC_Efficiencies!AG136</f>
        <v>0</v>
      </c>
      <c r="AH218" s="1">
        <f>AH157 * GH_TFC_Efficiencies!AH136</f>
        <v>0</v>
      </c>
      <c r="AI218" s="1">
        <f>AI157 * GH_TFC_Efficiencies!AI136</f>
        <v>0</v>
      </c>
      <c r="AJ218" s="1">
        <f>AJ157 * GH_TFC_Efficiencies!AJ136</f>
        <v>0</v>
      </c>
      <c r="AK218" s="1">
        <f>AK157 * GH_TFC_Efficiencies!AK136</f>
        <v>0</v>
      </c>
      <c r="AL218" s="1">
        <f>AL157 * GH_TFC_Efficiencies!AL136</f>
        <v>0</v>
      </c>
      <c r="AM218" s="1">
        <f>AM157 * GH_TFC_Efficiencies!AM136</f>
        <v>0</v>
      </c>
      <c r="AN218" s="1">
        <f>AN157 * GH_TFC_Efficiencies!AN136</f>
        <v>0</v>
      </c>
      <c r="AO218" s="1">
        <f>AO157 * GH_TFC_Efficiencies!AO136</f>
        <v>0</v>
      </c>
      <c r="AP218" s="1">
        <f>AP157 * GH_TFC_Efficiencies!AP136</f>
        <v>0</v>
      </c>
      <c r="AQ218" s="1">
        <f>AQ157 * GH_TFC_Efficiencies!AQ136</f>
        <v>0</v>
      </c>
      <c r="AR218" s="1">
        <f>AR157 * GH_TFC_Efficiencies!AR136</f>
        <v>0</v>
      </c>
      <c r="AS218" s="1">
        <f>AS157 * GH_TFC_Efficiencies!AS136</f>
        <v>0</v>
      </c>
      <c r="AT218" s="1">
        <f>AT157 * GH_TFC_Efficiencies!AT136</f>
        <v>0</v>
      </c>
      <c r="AU218" s="1">
        <f>AU157 * GH_TFC_Efficiencies!AU136</f>
        <v>0</v>
      </c>
      <c r="AV218" s="1">
        <f>AV157 * GH_TFC_Efficiencies!AV136</f>
        <v>0.25324936352673183</v>
      </c>
      <c r="AW218" s="1">
        <f>AW157 * GH_TFC_Efficiencies!AW136</f>
        <v>2.1707088302291297</v>
      </c>
    </row>
    <row r="219" spans="1:49" s="1" customFormat="1">
      <c r="A219" s="1" t="str">
        <f t="shared" si="126"/>
        <v>GH</v>
      </c>
      <c r="B219" s="1" t="str">
        <f t="shared" si="126"/>
        <v>Commercial and public services</v>
      </c>
      <c r="C219" s="1" t="str">
        <f t="shared" si="126"/>
        <v>Electricity</v>
      </c>
      <c r="D219" s="1" t="str">
        <f t="shared" si="126"/>
        <v>Electric motors</v>
      </c>
      <c r="E219" s="1" t="str">
        <f t="shared" si="126"/>
        <v>MD - Electric motors</v>
      </c>
      <c r="F219" s="1" t="s">
        <v>294</v>
      </c>
      <c r="G219" s="1">
        <f>G158 * GH_TFC_Efficiencies!G141</f>
        <v>1.8989990999999997</v>
      </c>
      <c r="H219" s="1">
        <f>H158 * GH_TFC_Efficiencies!H141</f>
        <v>2.1199979999999998</v>
      </c>
      <c r="I219" s="1">
        <f>I158 * GH_TFC_Efficiencies!I141</f>
        <v>2.5559963999999997</v>
      </c>
      <c r="J219" s="1">
        <f>J158 * GH_TFC_Efficiencies!J141</f>
        <v>0</v>
      </c>
      <c r="K219" s="1">
        <f>K158 * GH_TFC_Efficiencies!K141</f>
        <v>0</v>
      </c>
      <c r="L219" s="1">
        <f>L158 * GH_TFC_Efficiencies!L141</f>
        <v>0</v>
      </c>
      <c r="M219" s="1">
        <f>M158 * GH_TFC_Efficiencies!M141</f>
        <v>0</v>
      </c>
      <c r="N219" s="1">
        <f>N158 * GH_TFC_Efficiencies!N141</f>
        <v>0</v>
      </c>
      <c r="O219" s="1">
        <f>O158 * GH_TFC_Efficiencies!O141</f>
        <v>0</v>
      </c>
      <c r="P219" s="1">
        <f>P158 * GH_TFC_Efficiencies!P141</f>
        <v>0</v>
      </c>
      <c r="Q219" s="1">
        <f>Q158 * GH_TFC_Efficiencies!Q141</f>
        <v>0</v>
      </c>
      <c r="R219" s="1">
        <f>R158 * GH_TFC_Efficiencies!R141</f>
        <v>0</v>
      </c>
      <c r="S219" s="1">
        <f>S158 * GH_TFC_Efficiencies!S141</f>
        <v>0</v>
      </c>
      <c r="T219" s="1">
        <f>T158 * GH_TFC_Efficiencies!T141</f>
        <v>0</v>
      </c>
      <c r="U219" s="1">
        <f>U158 * GH_TFC_Efficiencies!U141</f>
        <v>0</v>
      </c>
      <c r="V219" s="1">
        <f>V158 * GH_TFC_Efficiencies!V141</f>
        <v>0</v>
      </c>
      <c r="W219" s="1">
        <f>W158 * GH_TFC_Efficiencies!W141</f>
        <v>0</v>
      </c>
      <c r="X219" s="1">
        <f>X158 * GH_TFC_Efficiencies!X141</f>
        <v>0</v>
      </c>
      <c r="Y219" s="1">
        <f>Y158 * GH_TFC_Efficiencies!Y141</f>
        <v>0</v>
      </c>
      <c r="Z219" s="1">
        <f>Z158 * GH_TFC_Efficiencies!Z141</f>
        <v>0</v>
      </c>
      <c r="AA219" s="1">
        <f>AA158 * GH_TFC_Efficiencies!AA141</f>
        <v>0</v>
      </c>
      <c r="AB219" s="1">
        <f>AB158 * GH_TFC_Efficiencies!AB141</f>
        <v>0</v>
      </c>
      <c r="AC219" s="1">
        <f>AC158 * GH_TFC_Efficiencies!AC141</f>
        <v>0</v>
      </c>
      <c r="AD219" s="1">
        <f>AD158 * GH_TFC_Efficiencies!AD141</f>
        <v>0</v>
      </c>
      <c r="AE219" s="1">
        <f>AE158 * GH_TFC_Efficiencies!AE141</f>
        <v>6.8149275000000085</v>
      </c>
      <c r="AF219" s="1">
        <f>AF158 * GH_TFC_Efficiencies!AF141</f>
        <v>8.0239116000000088</v>
      </c>
      <c r="AG219" s="1">
        <f>AG158 * GH_TFC_Efficiencies!AG141</f>
        <v>9.2428947000000115</v>
      </c>
      <c r="AH219" s="1">
        <f>AH158 * GH_TFC_Efficiencies!AH141</f>
        <v>8.0919048000000107</v>
      </c>
      <c r="AI219" s="1">
        <f>AI158 * GH_TFC_Efficiencies!AI141</f>
        <v>7.4089101000000079</v>
      </c>
      <c r="AJ219" s="1">
        <f>AJ158 * GH_TFC_Efficiencies!AJ141</f>
        <v>11.999850000000015</v>
      </c>
      <c r="AK219" s="1">
        <f>AK158 * GH_TFC_Efficiencies!AK141</f>
        <v>12.772835700000014</v>
      </c>
      <c r="AL219" s="1">
        <f>AL158 * GH_TFC_Efficiencies!AL141</f>
        <v>13.309824000000017</v>
      </c>
      <c r="AM219" s="1">
        <f>AM158 * GH_TFC_Efficiencies!AM141</f>
        <v>14.093808600000015</v>
      </c>
      <c r="AN219" s="1">
        <f>AN158 * GH_TFC_Efficiencies!AN141</f>
        <v>15.127789200000016</v>
      </c>
      <c r="AO219" s="1">
        <f>AO158 * GH_TFC_Efficiencies!AO141</f>
        <v>15.924772500000019</v>
      </c>
      <c r="AP219" s="1">
        <f>AP158 * GH_TFC_Efficiencies!AP141</f>
        <v>19.679712000000023</v>
      </c>
      <c r="AQ219" s="1">
        <f>AQ158 * GH_TFC_Efficiencies!AQ141</f>
        <v>20.006700300000023</v>
      </c>
      <c r="AR219" s="1">
        <f>AR158 * GH_TFC_Efficiencies!AR141</f>
        <v>23.311642800000026</v>
      </c>
      <c r="AS219" s="1">
        <f>AS158 * GH_TFC_Efficiencies!AS141</f>
        <v>22.907641200000025</v>
      </c>
      <c r="AT219" s="1">
        <f>AT158 * GH_TFC_Efficiencies!AT141</f>
        <v>26.49957600000003</v>
      </c>
      <c r="AU219" s="1">
        <f>AU158 * GH_TFC_Efficiencies!AU141</f>
        <v>28.362536700000032</v>
      </c>
      <c r="AV219" s="1">
        <f>AV158 * GH_TFC_Efficiencies!AV141</f>
        <v>31.751470800000035</v>
      </c>
      <c r="AW219" s="1">
        <f>AW158 * GH_TFC_Efficiencies!AW141</f>
        <v>41.491294800000048</v>
      </c>
    </row>
    <row r="220" spans="1:49" s="1" customFormat="1">
      <c r="A220" s="1" t="str">
        <f t="shared" si="126"/>
        <v>GH</v>
      </c>
      <c r="B220" s="1" t="str">
        <f t="shared" si="126"/>
        <v>Commercial and public services</v>
      </c>
      <c r="C220" s="1" t="str">
        <f t="shared" si="126"/>
        <v>Electricity</v>
      </c>
      <c r="D220" s="1" t="str">
        <f t="shared" si="126"/>
        <v>Electric heaters - MTH.100.C</v>
      </c>
      <c r="E220" s="1" t="str">
        <f t="shared" si="126"/>
        <v>MTH.100.C - Electric heaters</v>
      </c>
      <c r="F220" s="1" t="s">
        <v>294</v>
      </c>
      <c r="G220" s="1">
        <f>G159 * GH_TFC_Efficiencies!G144</f>
        <v>0.43522712046094053</v>
      </c>
      <c r="H220" s="1">
        <f>H159 * GH_TFC_Efficiencies!H144</f>
        <v>0.48479163875117237</v>
      </c>
      <c r="I220" s="1">
        <f>I159 * GH_TFC_Efficiencies!I144</f>
        <v>0.58319710572155958</v>
      </c>
      <c r="J220" s="1">
        <f>J159 * GH_TFC_Efficiencies!J144</f>
        <v>0</v>
      </c>
      <c r="K220" s="1">
        <f>K159 * GH_TFC_Efficiencies!K144</f>
        <v>0</v>
      </c>
      <c r="L220" s="1">
        <f>L159 * GH_TFC_Efficiencies!L144</f>
        <v>0</v>
      </c>
      <c r="M220" s="1">
        <f>M159 * GH_TFC_Efficiencies!M144</f>
        <v>0</v>
      </c>
      <c r="N220" s="1">
        <f>N159 * GH_TFC_Efficiencies!N144</f>
        <v>0</v>
      </c>
      <c r="O220" s="1">
        <f>O159 * GH_TFC_Efficiencies!O144</f>
        <v>0</v>
      </c>
      <c r="P220" s="1">
        <f>P159 * GH_TFC_Efficiencies!P144</f>
        <v>0</v>
      </c>
      <c r="Q220" s="1">
        <f>Q159 * GH_TFC_Efficiencies!Q144</f>
        <v>0</v>
      </c>
      <c r="R220" s="1">
        <f>R159 * GH_TFC_Efficiencies!R144</f>
        <v>0</v>
      </c>
      <c r="S220" s="1">
        <f>S159 * GH_TFC_Efficiencies!S144</f>
        <v>0</v>
      </c>
      <c r="T220" s="1">
        <f>T159 * GH_TFC_Efficiencies!T144</f>
        <v>0</v>
      </c>
      <c r="U220" s="1">
        <f>U159 * GH_TFC_Efficiencies!U144</f>
        <v>0</v>
      </c>
      <c r="V220" s="1">
        <f>V159 * GH_TFC_Efficiencies!V144</f>
        <v>0</v>
      </c>
      <c r="W220" s="1">
        <f>W159 * GH_TFC_Efficiencies!W144</f>
        <v>0</v>
      </c>
      <c r="X220" s="1">
        <f>X159 * GH_TFC_Efficiencies!X144</f>
        <v>0</v>
      </c>
      <c r="Y220" s="1">
        <f>Y159 * GH_TFC_Efficiencies!Y144</f>
        <v>0</v>
      </c>
      <c r="Z220" s="1">
        <f>Z159 * GH_TFC_Efficiencies!Z144</f>
        <v>0</v>
      </c>
      <c r="AA220" s="1">
        <f>AA159 * GH_TFC_Efficiencies!AA144</f>
        <v>0</v>
      </c>
      <c r="AB220" s="1">
        <f>AB159 * GH_TFC_Efficiencies!AB144</f>
        <v>0</v>
      </c>
      <c r="AC220" s="1">
        <f>AC159 * GH_TFC_Efficiencies!AC144</f>
        <v>0</v>
      </c>
      <c r="AD220" s="1">
        <f>AD159 * GH_TFC_Efficiencies!AD144</f>
        <v>0</v>
      </c>
      <c r="AE220" s="1">
        <f>AE159 * GH_TFC_Efficiencies!AE144</f>
        <v>1.4863325740318902</v>
      </c>
      <c r="AF220" s="1">
        <f>AF159 * GH_TFC_Efficiencies!AF144</f>
        <v>1.746697038724373</v>
      </c>
      <c r="AG220" s="1">
        <f>AG159 * GH_TFC_Efficiencies!AG144</f>
        <v>2.0082674527669835</v>
      </c>
      <c r="AH220" s="1">
        <f>AH159 * GH_TFC_Efficiencies!AH144</f>
        <v>1.7548974943052387</v>
      </c>
      <c r="AI220" s="1">
        <f>AI159 * GH_TFC_Efficiencies!AI144</f>
        <v>1.6037920407342887</v>
      </c>
      <c r="AJ220" s="1">
        <f>AJ159 * GH_TFC_Efficiencies!AJ144</f>
        <v>2.592791102773683</v>
      </c>
      <c r="AK220" s="1">
        <f>AK159 * GH_TFC_Efficiencies!AK144</f>
        <v>2.7547501004957784</v>
      </c>
      <c r="AL220" s="1">
        <f>AL159 * GH_TFC_Efficiencies!AL144</f>
        <v>2.8653356559024514</v>
      </c>
      <c r="AM220" s="1">
        <f>AM159 * GH_TFC_Efficiencies!AM144</f>
        <v>3.0286211979096871</v>
      </c>
      <c r="AN220" s="1">
        <f>AN159 * GH_TFC_Efficiencies!AN144</f>
        <v>3.2449685113225231</v>
      </c>
      <c r="AO220" s="1">
        <f>AO159 * GH_TFC_Efficiencies!AO144</f>
        <v>3.4098217874849248</v>
      </c>
      <c r="AP220" s="1">
        <f>AP159 * GH_TFC_Efficiencies!AP144</f>
        <v>4.2063513332440028</v>
      </c>
      <c r="AQ220" s="1">
        <f>AQ159 * GH_TFC_Efficiencies!AQ144</f>
        <v>4.2686989146455838</v>
      </c>
      <c r="AR220" s="1">
        <f>AR159 * GH_TFC_Efficiencies!AR144</f>
        <v>4.9651346643440961</v>
      </c>
      <c r="AS220" s="1">
        <f>AS159 * GH_TFC_Efficiencies!AS144</f>
        <v>4.8705882352941163</v>
      </c>
      <c r="AT220" s="1">
        <f>AT159 * GH_TFC_Efficiencies!AT144</f>
        <v>5.6245477689937005</v>
      </c>
      <c r="AU220" s="1">
        <f>AU159 * GH_TFC_Efficiencies!AU144</f>
        <v>6.0096073964893462</v>
      </c>
      <c r="AV220" s="1">
        <f>AV159 * GH_TFC_Efficiencies!AV144</f>
        <v>6.7161731207289277</v>
      </c>
      <c r="AW220" s="1">
        <f>AW159 * GH_TFC_Efficiencies!AW144</f>
        <v>8.7614632185448187</v>
      </c>
    </row>
    <row r="221" spans="1:49" s="1" customFormat="1">
      <c r="A221" s="1" t="str">
        <f t="shared" si="126"/>
        <v>GH</v>
      </c>
      <c r="B221" s="1" t="str">
        <f t="shared" si="126"/>
        <v>Commercial and public services</v>
      </c>
      <c r="C221" s="1" t="str">
        <f t="shared" si="126"/>
        <v>Electricity</v>
      </c>
      <c r="D221" s="1" t="str">
        <f t="shared" si="126"/>
        <v>Electric lights</v>
      </c>
      <c r="E221" s="1" t="str">
        <f t="shared" si="126"/>
        <v>Light - Electric lights</v>
      </c>
      <c r="F221" s="1" t="s">
        <v>294</v>
      </c>
      <c r="G221" s="1">
        <f>G160 * GH_TFC_Efficiencies!G147</f>
        <v>9.0806442166910695E-2</v>
      </c>
      <c r="H221" s="1">
        <f>H160 * GH_TFC_Efficiencies!H147</f>
        <v>0.10246559297218155</v>
      </c>
      <c r="I221" s="1">
        <f>I160 * GH_TFC_Efficiencies!I147</f>
        <v>0.12484216691068817</v>
      </c>
      <c r="J221" s="1">
        <f>J160 * GH_TFC_Efficiencies!J147</f>
        <v>0</v>
      </c>
      <c r="K221" s="1">
        <f>K160 * GH_TFC_Efficiencies!K147</f>
        <v>0</v>
      </c>
      <c r="L221" s="1">
        <f>L160 * GH_TFC_Efficiencies!L147</f>
        <v>0</v>
      </c>
      <c r="M221" s="1">
        <f>M160 * GH_TFC_Efficiencies!M147</f>
        <v>0</v>
      </c>
      <c r="N221" s="1">
        <f>N160 * GH_TFC_Efficiencies!N147</f>
        <v>0</v>
      </c>
      <c r="O221" s="1">
        <f>O160 * GH_TFC_Efficiencies!O147</f>
        <v>0</v>
      </c>
      <c r="P221" s="1">
        <f>P160 * GH_TFC_Efficiencies!P147</f>
        <v>0</v>
      </c>
      <c r="Q221" s="1">
        <f>Q160 * GH_TFC_Efficiencies!Q147</f>
        <v>0</v>
      </c>
      <c r="R221" s="1">
        <f>R160 * GH_TFC_Efficiencies!R147</f>
        <v>0</v>
      </c>
      <c r="S221" s="1">
        <f>S160 * GH_TFC_Efficiencies!S147</f>
        <v>0</v>
      </c>
      <c r="T221" s="1">
        <f>T160 * GH_TFC_Efficiencies!T147</f>
        <v>0</v>
      </c>
      <c r="U221" s="1">
        <f>U160 * GH_TFC_Efficiencies!U147</f>
        <v>0</v>
      </c>
      <c r="V221" s="1">
        <f>V160 * GH_TFC_Efficiencies!V147</f>
        <v>0</v>
      </c>
      <c r="W221" s="1">
        <f>W160 * GH_TFC_Efficiencies!W147</f>
        <v>0</v>
      </c>
      <c r="X221" s="1">
        <f>X160 * GH_TFC_Efficiencies!X147</f>
        <v>0</v>
      </c>
      <c r="Y221" s="1">
        <f>Y160 * GH_TFC_Efficiencies!Y147</f>
        <v>0</v>
      </c>
      <c r="Z221" s="1">
        <f>Z160 * GH_TFC_Efficiencies!Z147</f>
        <v>0</v>
      </c>
      <c r="AA221" s="1">
        <f>AA160 * GH_TFC_Efficiencies!AA147</f>
        <v>0</v>
      </c>
      <c r="AB221" s="1">
        <f>AB160 * GH_TFC_Efficiencies!AB147</f>
        <v>0</v>
      </c>
      <c r="AC221" s="1">
        <f>AC160 * GH_TFC_Efficiencies!AC147</f>
        <v>0</v>
      </c>
      <c r="AD221" s="1">
        <f>AD160 * GH_TFC_Efficiencies!AD147</f>
        <v>0</v>
      </c>
      <c r="AE221" s="1">
        <f>AE160 * GH_TFC_Efficiencies!AE147</f>
        <v>0.40183894582723279</v>
      </c>
      <c r="AF221" s="1">
        <f>AF160 * GH_TFC_Efficiencies!AF147</f>
        <v>0.47645797950219626</v>
      </c>
      <c r="AG221" s="1">
        <f>AG160 * GH_TFC_Efficiencies!AG147</f>
        <v>0.55264655929721818</v>
      </c>
      <c r="AH221" s="1">
        <f>AH160 * GH_TFC_Efficiencies!AH147</f>
        <v>0.48713089311859453</v>
      </c>
      <c r="AI221" s="1">
        <f>AI160 * GH_TFC_Efficiencies!AI147</f>
        <v>0.44901434846266469</v>
      </c>
      <c r="AJ221" s="1">
        <f>AJ160 * GH_TFC_Efficiencies!AJ147</f>
        <v>0.7320644216691069</v>
      </c>
      <c r="AK221" s="1">
        <f>AK160 * GH_TFC_Efficiencies!AK147</f>
        <v>0.78430688140556382</v>
      </c>
      <c r="AL221" s="1">
        <f>AL160 * GH_TFC_Efficiencies!AL147</f>
        <v>0.82253587115666182</v>
      </c>
      <c r="AM221" s="1">
        <f>AM160 * GH_TFC_Efficiencies!AM147</f>
        <v>0.87650483162518311</v>
      </c>
      <c r="AN221" s="1">
        <f>AN160 * GH_TFC_Efficiencies!AN147</f>
        <v>0.94668462664714503</v>
      </c>
      <c r="AO221" s="1">
        <f>AO160 * GH_TFC_Efficiencies!AO147</f>
        <v>1.0026939970717423</v>
      </c>
      <c r="AP221" s="1">
        <f>AP160 * GH_TFC_Efficiencies!AP147</f>
        <v>1.2466412884333824</v>
      </c>
      <c r="AQ221" s="1">
        <f>AQ160 * GH_TFC_Efficiencies!AQ147</f>
        <v>1.2749376281112736</v>
      </c>
      <c r="AR221" s="1">
        <f>AR160 * GH_TFC_Efficiencies!AR147</f>
        <v>1.4943109809663249</v>
      </c>
      <c r="AS221" s="1">
        <f>AS160 * GH_TFC_Efficiencies!AS147</f>
        <v>1.476956954612006</v>
      </c>
      <c r="AT221" s="1">
        <f>AT160 * GH_TFC_Efficiencies!AT147</f>
        <v>1.718348462664715</v>
      </c>
      <c r="AU221" s="1">
        <f>AU160 * GH_TFC_Efficiencies!AU147</f>
        <v>1.8495601756954612</v>
      </c>
      <c r="AV221" s="1">
        <f>AV160 * GH_TFC_Efficiencies!AV147</f>
        <v>2.0821177159590047</v>
      </c>
      <c r="AW221" s="1">
        <f>AW160 * GH_TFC_Efficiencies!AW147</f>
        <v>2.7357985358711572</v>
      </c>
    </row>
    <row r="222" spans="1:49" s="1" customFormat="1">
      <c r="A222" s="1" t="str">
        <f t="shared" si="126"/>
        <v>GH</v>
      </c>
      <c r="B222" s="1" t="str">
        <f t="shared" si="126"/>
        <v>Commercial and public services</v>
      </c>
      <c r="C222" s="1" t="str">
        <f t="shared" si="126"/>
        <v>Gas/diesel oil excl. biofuels</v>
      </c>
      <c r="D222" s="1" t="str">
        <f t="shared" si="126"/>
        <v>Diesel cars</v>
      </c>
      <c r="E222" s="1" t="str">
        <f t="shared" si="126"/>
        <v>MD - Diesel cars</v>
      </c>
      <c r="F222" s="1" t="s">
        <v>294</v>
      </c>
      <c r="G222" s="1">
        <f>G161 * GH_TFC_Efficiencies!G152</f>
        <v>0.97689205874676421</v>
      </c>
      <c r="H222" s="1">
        <f>H161 * GH_TFC_Efficiencies!H152</f>
        <v>1.085435620829738</v>
      </c>
      <c r="I222" s="1">
        <f>I161 * GH_TFC_Efficiencies!I152</f>
        <v>1.085435620829738</v>
      </c>
      <c r="J222" s="1">
        <f>J161 * GH_TFC_Efficiencies!J152</f>
        <v>1.085435620829738</v>
      </c>
      <c r="K222" s="1">
        <f>K161 * GH_TFC_Efficiencies!K152</f>
        <v>1.085435620829738</v>
      </c>
      <c r="L222" s="1">
        <f>L161 * GH_TFC_Efficiencies!L152</f>
        <v>1.1939791829127118</v>
      </c>
      <c r="M222" s="1">
        <f>M161 * GH_TFC_Efficiencies!M152</f>
        <v>1.3025227449956858</v>
      </c>
      <c r="N222" s="1">
        <f>N161 * GH_TFC_Efficiencies!N152</f>
        <v>1.1939791829127118</v>
      </c>
      <c r="O222" s="1">
        <f>O161 * GH_TFC_Efficiencies!O152</f>
        <v>0.97689205874676421</v>
      </c>
      <c r="P222" s="1">
        <f>P161 * GH_TFC_Efficiencies!P152</f>
        <v>1.2027418874488336</v>
      </c>
      <c r="Q222" s="1">
        <f>Q161 * GH_TFC_Efficiencies!Q152</f>
        <v>1.4295376802165793</v>
      </c>
      <c r="R222" s="1">
        <f>R161 * GH_TFC_Efficiencies!R152</f>
        <v>1.3451950720929007</v>
      </c>
      <c r="S222" s="1">
        <f>S161 * GH_TFC_Efficiencies!S152</f>
        <v>0.86619652851636186</v>
      </c>
      <c r="T222" s="1">
        <f>T161 * GH_TFC_Efficiencies!T152</f>
        <v>0.9778991416099827</v>
      </c>
      <c r="U222" s="1">
        <f>U161 * GH_TFC_Efficiencies!U152</f>
        <v>1.2072588484893876</v>
      </c>
      <c r="V222" s="1">
        <f>V161 * GH_TFC_Efficiencies!V152</f>
        <v>1.3253188300765566</v>
      </c>
      <c r="W222" s="1">
        <f>W161 * GH_TFC_Efficiencies!W152</f>
        <v>1.2921336818497362</v>
      </c>
      <c r="X222" s="1">
        <f>X161 * GH_TFC_Efficiencies!X152</f>
        <v>1.2992296431695551</v>
      </c>
      <c r="Y222" s="1">
        <f>Y161 * GH_TFC_Efficiencies!Y152</f>
        <v>1.2691479731525956</v>
      </c>
      <c r="Z222" s="1">
        <f>Z161 * GH_TFC_Efficiencies!Z152</f>
        <v>1.3397694466218315</v>
      </c>
      <c r="AA222" s="1">
        <f>AA161 * GH_TFC_Efficiencies!AA152</f>
        <v>1.2768277824356726</v>
      </c>
      <c r="AB222" s="1">
        <f>AB161 * GH_TFC_Efficiencies!AB152</f>
        <v>1.4562732704967423</v>
      </c>
      <c r="AC222" s="1">
        <f>AC161 * GH_TFC_Efficiencies!AC152</f>
        <v>1.3860586069514258</v>
      </c>
      <c r="AD222" s="1">
        <f>AD161 * GH_TFC_Efficiencies!AD152</f>
        <v>1.6443544465998321</v>
      </c>
      <c r="AE222" s="1">
        <f>AE161 * GH_TFC_Efficiencies!AE152</f>
        <v>1.7844222663837734</v>
      </c>
      <c r="AF222" s="1">
        <f>AF161 * GH_TFC_Efficiencies!AF152</f>
        <v>1.8557075227500084</v>
      </c>
      <c r="AG222" s="1">
        <f>AG161 * GH_TFC_Efficiencies!AG152</f>
        <v>2.0875379485308505</v>
      </c>
      <c r="AH222" s="1">
        <f>AH161 * GH_TFC_Efficiencies!AH152</f>
        <v>2.732195646270557</v>
      </c>
      <c r="AI222" s="1">
        <f>AI161 * GH_TFC_Efficiencies!AI152</f>
        <v>3.3811870913316984</v>
      </c>
      <c r="AJ222" s="1">
        <f>AJ161 * GH_TFC_Efficiencies!AJ152</f>
        <v>0</v>
      </c>
      <c r="AK222" s="1">
        <f>AK161 * GH_TFC_Efficiencies!AK152</f>
        <v>0</v>
      </c>
      <c r="AL222" s="1">
        <f>AL161 * GH_TFC_Efficiencies!AL152</f>
        <v>0</v>
      </c>
      <c r="AM222" s="1">
        <f>AM161 * GH_TFC_Efficiencies!AM152</f>
        <v>0</v>
      </c>
      <c r="AN222" s="1">
        <f>AN161 * GH_TFC_Efficiencies!AN152</f>
        <v>0</v>
      </c>
      <c r="AO222" s="1">
        <f>AO161 * GH_TFC_Efficiencies!AO152</f>
        <v>0</v>
      </c>
      <c r="AP222" s="1">
        <f>AP161 * GH_TFC_Efficiencies!AP152</f>
        <v>0</v>
      </c>
      <c r="AQ222" s="1">
        <f>AQ161 * GH_TFC_Efficiencies!AQ152</f>
        <v>0</v>
      </c>
      <c r="AR222" s="1">
        <f>AR161 * GH_TFC_Efficiencies!AR152</f>
        <v>0</v>
      </c>
      <c r="AS222" s="1">
        <f>AS161 * GH_TFC_Efficiencies!AS152</f>
        <v>0</v>
      </c>
      <c r="AT222" s="1">
        <f>AT161 * GH_TFC_Efficiencies!AT152</f>
        <v>0</v>
      </c>
      <c r="AU222" s="1">
        <f>AU161 * GH_TFC_Efficiencies!AU152</f>
        <v>0</v>
      </c>
      <c r="AV222" s="1">
        <f>AV161 * GH_TFC_Efficiencies!AV152</f>
        <v>0</v>
      </c>
      <c r="AW222" s="1">
        <f>AW161 * GH_TFC_Efficiencies!AW152</f>
        <v>0</v>
      </c>
    </row>
    <row r="223" spans="1:49" s="1" customFormat="1">
      <c r="A223" s="1" t="str">
        <f t="shared" si="126"/>
        <v>GH</v>
      </c>
      <c r="B223" s="1" t="str">
        <f t="shared" si="126"/>
        <v>Commercial and public services</v>
      </c>
      <c r="C223" s="1" t="str">
        <f t="shared" si="126"/>
        <v>Liquefied petroleum gases (LPG)</v>
      </c>
      <c r="D223" s="1" t="str">
        <f t="shared" si="126"/>
        <v>LPG stoves</v>
      </c>
      <c r="E223" s="1" t="str">
        <f t="shared" si="126"/>
        <v>MTH.100.C - LPG stoves</v>
      </c>
      <c r="F223" s="1" t="s">
        <v>294</v>
      </c>
      <c r="G223" s="1">
        <f>G162 * GH_TFC_Efficiencies!G157</f>
        <v>0</v>
      </c>
      <c r="H223" s="1">
        <f>H162 * GH_TFC_Efficiencies!H157</f>
        <v>0</v>
      </c>
      <c r="I223" s="1">
        <f>I162 * GH_TFC_Efficiencies!I157</f>
        <v>0</v>
      </c>
      <c r="J223" s="1">
        <f>J162 * GH_TFC_Efficiencies!J157</f>
        <v>0</v>
      </c>
      <c r="K223" s="1">
        <f>K162 * GH_TFC_Efficiencies!K157</f>
        <v>0</v>
      </c>
      <c r="L223" s="1">
        <f>L162 * GH_TFC_Efficiencies!L157</f>
        <v>0</v>
      </c>
      <c r="M223" s="1">
        <f>M162 * GH_TFC_Efficiencies!M157</f>
        <v>0</v>
      </c>
      <c r="N223" s="1">
        <f>N162 * GH_TFC_Efficiencies!N157</f>
        <v>0</v>
      </c>
      <c r="O223" s="1">
        <f>O162 * GH_TFC_Efficiencies!O157</f>
        <v>0</v>
      </c>
      <c r="P223" s="1">
        <f>P162 * GH_TFC_Efficiencies!P157</f>
        <v>0</v>
      </c>
      <c r="Q223" s="1">
        <f>Q162 * GH_TFC_Efficiencies!Q157</f>
        <v>0</v>
      </c>
      <c r="R223" s="1">
        <f>R162 * GH_TFC_Efficiencies!R157</f>
        <v>0</v>
      </c>
      <c r="S223" s="1">
        <f>S162 * GH_TFC_Efficiencies!S157</f>
        <v>0</v>
      </c>
      <c r="T223" s="1">
        <f>T162 * GH_TFC_Efficiencies!T157</f>
        <v>0</v>
      </c>
      <c r="U223" s="1">
        <f>U162 * GH_TFC_Efficiencies!U157</f>
        <v>0</v>
      </c>
      <c r="V223" s="1">
        <f>V162 * GH_TFC_Efficiencies!V157</f>
        <v>0</v>
      </c>
      <c r="W223" s="1">
        <f>W162 * GH_TFC_Efficiencies!W157</f>
        <v>0</v>
      </c>
      <c r="X223" s="1">
        <f>X162 * GH_TFC_Efficiencies!X157</f>
        <v>0</v>
      </c>
      <c r="Y223" s="1">
        <f>Y162 * GH_TFC_Efficiencies!Y157</f>
        <v>0</v>
      </c>
      <c r="Z223" s="1">
        <f>Z162 * GH_TFC_Efficiencies!Z157</f>
        <v>0</v>
      </c>
      <c r="AA223" s="1">
        <f>AA162 * GH_TFC_Efficiencies!AA157</f>
        <v>0</v>
      </c>
      <c r="AB223" s="1">
        <f>AB162 * GH_TFC_Efficiencies!AB157</f>
        <v>0</v>
      </c>
      <c r="AC223" s="1">
        <f>AC162 * GH_TFC_Efficiencies!AC157</f>
        <v>0</v>
      </c>
      <c r="AD223" s="1">
        <f>AD162 * GH_TFC_Efficiencies!AD157</f>
        <v>0</v>
      </c>
      <c r="AE223" s="1">
        <f>AE162 * GH_TFC_Efficiencies!AE157</f>
        <v>0</v>
      </c>
      <c r="AF223" s="1">
        <f>AF162 * GH_TFC_Efficiencies!AF157</f>
        <v>0</v>
      </c>
      <c r="AG223" s="1">
        <f>AG162 * GH_TFC_Efficiencies!AG157</f>
        <v>0</v>
      </c>
      <c r="AH223" s="1">
        <f>AH162 * GH_TFC_Efficiencies!AH157</f>
        <v>0</v>
      </c>
      <c r="AI223" s="1">
        <f>AI162 * GH_TFC_Efficiencies!AI157</f>
        <v>0</v>
      </c>
      <c r="AJ223" s="1">
        <f>AJ162 * GH_TFC_Efficiencies!AJ157</f>
        <v>0.45223100629773538</v>
      </c>
      <c r="AK223" s="1">
        <f>AK162 * GH_TFC_Efficiencies!AK157</f>
        <v>0.45223100629773538</v>
      </c>
      <c r="AL223" s="1">
        <f>AL162 * GH_TFC_Efficiencies!AL157</f>
        <v>0.6331234088168296</v>
      </c>
      <c r="AM223" s="1">
        <f>AM162 * GH_TFC_Efficiencies!AM157</f>
        <v>0.72356961007637666</v>
      </c>
      <c r="AN223" s="1">
        <f>AN162 * GH_TFC_Efficiencies!AN157</f>
        <v>0.81401581133592371</v>
      </c>
      <c r="AO223" s="1">
        <f>AO162 * GH_TFC_Efficiencies!AO157</f>
        <v>0.90446201259547077</v>
      </c>
      <c r="AP223" s="1">
        <f>AP162 * GH_TFC_Efficiencies!AP157</f>
        <v>1.0853544151145651</v>
      </c>
      <c r="AQ223" s="1">
        <f>AQ162 * GH_TFC_Efficiencies!AQ157</f>
        <v>1.2662468176336592</v>
      </c>
      <c r="AR223" s="1">
        <f>AR162 * GH_TFC_Efficiencies!AR157</f>
        <v>1.5375854214123004</v>
      </c>
      <c r="AS223" s="1">
        <f>AS162 * GH_TFC_Efficiencies!AS157</f>
        <v>2.6229398365268657</v>
      </c>
      <c r="AT223" s="1">
        <f>AT162 * GH_TFC_Efficiencies!AT157</f>
        <v>2.1707088302291302</v>
      </c>
      <c r="AU223" s="1">
        <f>AU162 * GH_TFC_Efficiencies!AU157</f>
        <v>2.5324936352673184</v>
      </c>
      <c r="AV223" s="1">
        <f>AV162 * GH_TFC_Efficiencies!AV157</f>
        <v>3.165617044084148</v>
      </c>
      <c r="AW223" s="1">
        <f>AW162 * GH_TFC_Efficiencies!AW157</f>
        <v>2.9847246415650535</v>
      </c>
    </row>
    <row r="224" spans="1:49" s="1" customFormat="1">
      <c r="A224" s="1" t="str">
        <f t="shared" si="126"/>
        <v>GH</v>
      </c>
      <c r="B224" s="1" t="str">
        <f t="shared" si="126"/>
        <v>Commercial and public services</v>
      </c>
      <c r="C224" s="1" t="str">
        <f t="shared" si="126"/>
        <v>Primary solid biofuels</v>
      </c>
      <c r="D224" s="1" t="str">
        <f t="shared" si="126"/>
        <v>Wood stoves</v>
      </c>
      <c r="E224" s="1" t="str">
        <f t="shared" si="126"/>
        <v>MTH.100.C - Wood stoves</v>
      </c>
      <c r="F224" s="1" t="s">
        <v>294</v>
      </c>
      <c r="G224" s="1">
        <f>G163 * GH_TFC_Efficiencies!G162</f>
        <v>0</v>
      </c>
      <c r="H224" s="1">
        <f>H163 * GH_TFC_Efficiencies!H162</f>
        <v>0</v>
      </c>
      <c r="I224" s="1">
        <f>I163 * GH_TFC_Efficiencies!I162</f>
        <v>0</v>
      </c>
      <c r="J224" s="1">
        <f>J163 * GH_TFC_Efficiencies!J162</f>
        <v>0</v>
      </c>
      <c r="K224" s="1">
        <f>K163 * GH_TFC_Efficiencies!K162</f>
        <v>0</v>
      </c>
      <c r="L224" s="1">
        <f>L163 * GH_TFC_Efficiencies!L162</f>
        <v>0</v>
      </c>
      <c r="M224" s="1">
        <f>M163 * GH_TFC_Efficiencies!M162</f>
        <v>0</v>
      </c>
      <c r="N224" s="1">
        <f>N163 * GH_TFC_Efficiencies!N162</f>
        <v>0</v>
      </c>
      <c r="O224" s="1">
        <f>O163 * GH_TFC_Efficiencies!O162</f>
        <v>0</v>
      </c>
      <c r="P224" s="1">
        <f>P163 * GH_TFC_Efficiencies!P162</f>
        <v>0</v>
      </c>
      <c r="Q224" s="1">
        <f>Q163 * GH_TFC_Efficiencies!Q162</f>
        <v>0</v>
      </c>
      <c r="R224" s="1">
        <f>R163 * GH_TFC_Efficiencies!R162</f>
        <v>0</v>
      </c>
      <c r="S224" s="1">
        <f>S163 * GH_TFC_Efficiencies!S162</f>
        <v>0</v>
      </c>
      <c r="T224" s="1">
        <f>T163 * GH_TFC_Efficiencies!T162</f>
        <v>0</v>
      </c>
      <c r="U224" s="1">
        <f>U163 * GH_TFC_Efficiencies!U162</f>
        <v>0</v>
      </c>
      <c r="V224" s="1">
        <f>V163 * GH_TFC_Efficiencies!V162</f>
        <v>0</v>
      </c>
      <c r="W224" s="1">
        <f>W163 * GH_TFC_Efficiencies!W162</f>
        <v>0</v>
      </c>
      <c r="X224" s="1">
        <f>X163 * GH_TFC_Efficiencies!X162</f>
        <v>0</v>
      </c>
      <c r="Y224" s="1">
        <f>Y163 * GH_TFC_Efficiencies!Y162</f>
        <v>0</v>
      </c>
      <c r="Z224" s="1">
        <f>Z163 * GH_TFC_Efficiencies!Z162</f>
        <v>0</v>
      </c>
      <c r="AA224" s="1">
        <f>AA163 * GH_TFC_Efficiencies!AA162</f>
        <v>0</v>
      </c>
      <c r="AB224" s="1">
        <f>AB163 * GH_TFC_Efficiencies!AB162</f>
        <v>0</v>
      </c>
      <c r="AC224" s="1">
        <f>AC163 * GH_TFC_Efficiencies!AC162</f>
        <v>0</v>
      </c>
      <c r="AD224" s="1">
        <f>AD163 * GH_TFC_Efficiencies!AD162</f>
        <v>0</v>
      </c>
      <c r="AE224" s="1">
        <f>AE163 * GH_TFC_Efficiencies!AE162</f>
        <v>0</v>
      </c>
      <c r="AF224" s="1">
        <f>AF163 * GH_TFC_Efficiencies!AF162</f>
        <v>0</v>
      </c>
      <c r="AG224" s="1">
        <f>AG163 * GH_TFC_Efficiencies!AG162</f>
        <v>0</v>
      </c>
      <c r="AH224" s="1">
        <f>AH163 * GH_TFC_Efficiencies!AH162</f>
        <v>0</v>
      </c>
      <c r="AI224" s="1">
        <f>AI163 * GH_TFC_Efficiencies!AI162</f>
        <v>0</v>
      </c>
      <c r="AJ224" s="1">
        <f>AJ163 * GH_TFC_Efficiencies!AJ162</f>
        <v>2.4480771807584079</v>
      </c>
      <c r="AK224" s="1">
        <f>AK163 * GH_TFC_Efficiencies!AK162</f>
        <v>2.3355219080798606</v>
      </c>
      <c r="AL224" s="1">
        <f>AL163 * GH_TFC_Efficiencies!AL162</f>
        <v>2.166688999062039</v>
      </c>
      <c r="AM224" s="1">
        <f>AM163 * GH_TFC_Efficiencies!AM162</f>
        <v>1.9978560900442179</v>
      </c>
      <c r="AN224" s="1">
        <f>AN163 * GH_TFC_Efficiencies!AN162</f>
        <v>1.8571619991960335</v>
      </c>
      <c r="AO224" s="1">
        <f>AO163 * GH_TFC_Efficiencies!AO162</f>
        <v>1.7164679083478493</v>
      </c>
      <c r="AP224" s="1">
        <f>AP163 * GH_TFC_Efficiencies!AP162</f>
        <v>1.6039126356693016</v>
      </c>
      <c r="AQ224" s="1">
        <f>AQ163 * GH_TFC_Efficiencies!AQ162</f>
        <v>1.5194961811603911</v>
      </c>
      <c r="AR224" s="1">
        <f>AR163 * GH_TFC_Efficiencies!AR162</f>
        <v>1.4350797266514805</v>
      </c>
      <c r="AS224" s="1">
        <f>AS163 * GH_TFC_Efficiencies!AS162</f>
        <v>1.4069409084818436</v>
      </c>
      <c r="AT224" s="1">
        <f>AT163 * GH_TFC_Efficiencies!AT162</f>
        <v>1.3788020903122067</v>
      </c>
      <c r="AU224" s="1">
        <f>AU163 * GH_TFC_Efficiencies!AU162</f>
        <v>1.4069409084818436</v>
      </c>
      <c r="AV224" s="1">
        <f>AV163 * GH_TFC_Efficiencies!AV162</f>
        <v>1.4069409084818436</v>
      </c>
      <c r="AW224" s="1">
        <f>AW163 * GH_TFC_Efficiencies!AW162</f>
        <v>1.4069409084818436</v>
      </c>
    </row>
    <row r="225" spans="1:49" s="1" customFormat="1">
      <c r="A225" s="1" t="str">
        <f t="shared" si="126"/>
        <v>GH</v>
      </c>
      <c r="B225" s="1" t="str">
        <f t="shared" si="126"/>
        <v>Residential</v>
      </c>
      <c r="C225" s="1" t="str">
        <f t="shared" si="126"/>
        <v>Charcoal</v>
      </c>
      <c r="D225" s="1" t="str">
        <f t="shared" si="126"/>
        <v>Charcoal stoves</v>
      </c>
      <c r="E225" s="1" t="str">
        <f t="shared" si="126"/>
        <v>MTH.100.C - Charcoal stoves</v>
      </c>
      <c r="F225" s="1" t="s">
        <v>294</v>
      </c>
      <c r="G225" s="1">
        <f>G164 * GH_TFC_Efficiencies!G167</f>
        <v>4.3052391799544409</v>
      </c>
      <c r="H225" s="1">
        <f>H164 * GH_TFC_Efficiencies!H167</f>
        <v>4.3052391799544409</v>
      </c>
      <c r="I225" s="1">
        <f>I164 * GH_TFC_Efficiencies!I167</f>
        <v>4.3052391799544409</v>
      </c>
      <c r="J225" s="1">
        <f>J164 * GH_TFC_Efficiencies!J167</f>
        <v>5.4991290365804621</v>
      </c>
      <c r="K225" s="1">
        <f>K164 * GH_TFC_Efficiencies!K167</f>
        <v>5.6800214390995567</v>
      </c>
      <c r="L225" s="1">
        <f>L164 * GH_TFC_Efficiencies!L167</f>
        <v>5.8609138416186513</v>
      </c>
      <c r="M225" s="1">
        <f>M164 * GH_TFC_Efficiencies!M167</f>
        <v>6.0418062441377449</v>
      </c>
      <c r="N225" s="1">
        <f>N164 * GH_TFC_Efficiencies!N167</f>
        <v>6.258877127160658</v>
      </c>
      <c r="O225" s="1">
        <f>O164 * GH_TFC_Efficiencies!O167</f>
        <v>6.4035910491759331</v>
      </c>
      <c r="P225" s="1">
        <f>P164 * GH_TFC_Efficiencies!P167</f>
        <v>6.5844834516950268</v>
      </c>
      <c r="Q225" s="1">
        <f>Q164 * GH_TFC_Efficiencies!Q167</f>
        <v>6.7653758542141214</v>
      </c>
      <c r="R225" s="1">
        <f>R164 * GH_TFC_Efficiencies!R167</f>
        <v>6.9462682567332168</v>
      </c>
      <c r="S225" s="1">
        <f>S164 * GH_TFC_Efficiencies!S167</f>
        <v>7.1271606592523105</v>
      </c>
      <c r="T225" s="1">
        <f>T164 * GH_TFC_Efficiencies!T167</f>
        <v>7.8869087498325063</v>
      </c>
      <c r="U225" s="1">
        <f>U164 * GH_TFC_Efficiencies!U167</f>
        <v>8.3210505158783317</v>
      </c>
      <c r="V225" s="1">
        <f>V164 * GH_TFC_Efficiencies!V167</f>
        <v>8.7913707624279755</v>
      </c>
      <c r="W225" s="1">
        <f>W164 * GH_TFC_Efficiencies!W167</f>
        <v>9.2978694894814389</v>
      </c>
      <c r="X225" s="1">
        <f>X164 * GH_TFC_Efficiencies!X167</f>
        <v>9.804368216534904</v>
      </c>
      <c r="Y225" s="1">
        <f>Y164 * GH_TFC_Efficiencies!Y167</f>
        <v>10.347045424092185</v>
      </c>
      <c r="Z225" s="1">
        <f>Z164 * GH_TFC_Efficiencies!Z167</f>
        <v>10.383223904596004</v>
      </c>
      <c r="AA225" s="1">
        <f>AA164 * GH_TFC_Efficiencies!AA167</f>
        <v>11.540935280718207</v>
      </c>
      <c r="AB225" s="1">
        <f>AB164 * GH_TFC_Efficiencies!AB167</f>
        <v>12.192147929786946</v>
      </c>
      <c r="AC225" s="1">
        <f>AC164 * GH_TFC_Efficiencies!AC167</f>
        <v>12.879539059359503</v>
      </c>
      <c r="AD225" s="1">
        <f>AD164 * GH_TFC_Efficiencies!AD167</f>
        <v>13.566930188932062</v>
      </c>
      <c r="AE225" s="1">
        <f>AE164 * GH_TFC_Efficiencies!AE167</f>
        <v>13.928714993970249</v>
      </c>
      <c r="AF225" s="1">
        <f>AF164 * GH_TFC_Efficiencies!AF167</f>
        <v>14.254321318504621</v>
      </c>
      <c r="AG225" s="1">
        <f>AG164 * GH_TFC_Efficiencies!AG167</f>
        <v>14.579927643038989</v>
      </c>
      <c r="AH225" s="1">
        <f>AH164 * GH_TFC_Efficiencies!AH167</f>
        <v>14.941712448077178</v>
      </c>
      <c r="AI225" s="1">
        <f>AI164 * GH_TFC_Efficiencies!AI167</f>
        <v>15.267318772611546</v>
      </c>
      <c r="AJ225" s="1">
        <f>AJ164 * GH_TFC_Efficiencies!AJ167</f>
        <v>18.668095939970517</v>
      </c>
      <c r="AK225" s="1">
        <f>AK164 * GH_TFC_Efficiencies!AK167</f>
        <v>19.210773147527799</v>
      </c>
      <c r="AL225" s="1">
        <f>AL164 * GH_TFC_Efficiencies!AL167</f>
        <v>19.753450355085082</v>
      </c>
      <c r="AM225" s="1">
        <f>AM164 * GH_TFC_Efficiencies!AM167</f>
        <v>20.332306043146183</v>
      </c>
      <c r="AN225" s="1">
        <f>AN164 * GH_TFC_Efficiencies!AN167</f>
        <v>20.911161731207283</v>
      </c>
      <c r="AO225" s="1">
        <f>AO164 * GH_TFC_Efficiencies!AO167</f>
        <v>21.526195899772205</v>
      </c>
      <c r="AP225" s="1">
        <f>AP164 * GH_TFC_Efficiencies!AP167</f>
        <v>22.177408548840944</v>
      </c>
      <c r="AQ225" s="1">
        <f>AQ164 * GH_TFC_Efficiencies!AQ167</f>
        <v>22.792442717405862</v>
      </c>
      <c r="AR225" s="1">
        <f>AR164 * GH_TFC_Efficiencies!AR167</f>
        <v>23.479833846978423</v>
      </c>
      <c r="AS225" s="1">
        <f>AS164 * GH_TFC_Efficiencies!AS167</f>
        <v>24.16722497655098</v>
      </c>
      <c r="AT225" s="1">
        <f>AT164 * GH_TFC_Efficiencies!AT167</f>
        <v>24.854616106123537</v>
      </c>
      <c r="AU225" s="1">
        <f>AU164 * GH_TFC_Efficiencies!AU167</f>
        <v>25.542007235696097</v>
      </c>
      <c r="AV225" s="1">
        <f>AV164 * GH_TFC_Efficiencies!AV167</f>
        <v>23.696904730001332</v>
      </c>
      <c r="AW225" s="1">
        <f>AW164 * GH_TFC_Efficiencies!AW167</f>
        <v>22.792442717405862</v>
      </c>
    </row>
    <row r="226" spans="1:49" s="1" customFormat="1">
      <c r="A226" s="1" t="str">
        <f t="shared" si="126"/>
        <v>GH</v>
      </c>
      <c r="B226" s="1" t="str">
        <f t="shared" si="126"/>
        <v>Residential</v>
      </c>
      <c r="C226" s="1" t="str">
        <f t="shared" si="126"/>
        <v>Electricity</v>
      </c>
      <c r="D226" s="1" t="str">
        <f t="shared" si="126"/>
        <v>Refrigerators</v>
      </c>
      <c r="E226" s="1" t="str">
        <f t="shared" si="126"/>
        <v>LTH.-10.C - Refrigerators</v>
      </c>
      <c r="F226" s="1" t="s">
        <v>294</v>
      </c>
      <c r="G226" s="1">
        <f>G165 * GH_TFC_Efficiencies!G172</f>
        <v>0.15271796290770839</v>
      </c>
      <c r="H226" s="1">
        <f>H165 * GH_TFC_Efficiencies!H172</f>
        <v>0.17970875585921134</v>
      </c>
      <c r="I226" s="1">
        <f>I165 * GH_TFC_Efficiencies!I172</f>
        <v>0.21963644973987986</v>
      </c>
      <c r="J226" s="1">
        <f>J165 * GH_TFC_Efficiencies!J172</f>
        <v>0.30920431440573104</v>
      </c>
      <c r="K226" s="1">
        <f>K165 * GH_TFC_Efficiencies!K172</f>
        <v>0.42804225455449729</v>
      </c>
      <c r="L226" s="1">
        <f>L165 * GH_TFC_Efficiencies!L172</f>
        <v>0.54058431930397677</v>
      </c>
      <c r="M226" s="1">
        <f>M165 * GH_TFC_Efficiencies!M172</f>
        <v>0.60716116191977476</v>
      </c>
      <c r="N226" s="1">
        <f>N165 * GH_TFC_Efficiencies!N172</f>
        <v>0.65020850938160124</v>
      </c>
      <c r="O226" s="1">
        <f>O165 * GH_TFC_Efficiencies!O172</f>
        <v>0.69489768590396073</v>
      </c>
      <c r="P226" s="1">
        <f>P165 * GH_TFC_Efficiencies!P172</f>
        <v>0.71328461336729787</v>
      </c>
      <c r="Q226" s="1">
        <f>Q165 * GH_TFC_Efficiencies!Q172</f>
        <v>0.78931299614104566</v>
      </c>
      <c r="R226" s="1">
        <f>R165 * GH_TFC_Efficiencies!R172</f>
        <v>0.76549005215403565</v>
      </c>
      <c r="S226" s="1">
        <f>S165 * GH_TFC_Efficiencies!S172</f>
        <v>0.75477121411234183</v>
      </c>
      <c r="T226" s="1">
        <f>T165 * GH_TFC_Efficiencies!T172</f>
        <v>0.72730293852203765</v>
      </c>
      <c r="U226" s="1">
        <f>U165 * GH_TFC_Efficiencies!U172</f>
        <v>0.72948094970098742</v>
      </c>
      <c r="V226" s="1">
        <f>V165 * GH_TFC_Efficiencies!V172</f>
        <v>0.84482720438520587</v>
      </c>
      <c r="W226" s="1">
        <f>W165 * GH_TFC_Efficiencies!W172</f>
        <v>0.99838302500152265</v>
      </c>
      <c r="X226" s="1">
        <f>X165 * GH_TFC_Efficiencies!X172</f>
        <v>1.0563189080716775</v>
      </c>
      <c r="Y226" s="1">
        <f>Y165 * GH_TFC_Efficiencies!Y172</f>
        <v>1.2033414380758414</v>
      </c>
      <c r="Z226" s="1">
        <f>Z165 * GH_TFC_Efficiencies!Z172</f>
        <v>1.3920429754844474</v>
      </c>
      <c r="AA226" s="1">
        <f>AA165 * GH_TFC_Efficiencies!AA172</f>
        <v>1.6067324437984081</v>
      </c>
      <c r="AB226" s="1">
        <f>AB165 * GH_TFC_Efficiencies!AB172</f>
        <v>1.9795061393033162</v>
      </c>
      <c r="AC226" s="1">
        <f>AC165 * GH_TFC_Efficiencies!AC172</f>
        <v>2.2532682682212606</v>
      </c>
      <c r="AD226" s="1">
        <f>AD165 * GH_TFC_Efficiencies!AD172</f>
        <v>2.479172837035553</v>
      </c>
      <c r="AE226" s="1">
        <f>AE165 * GH_TFC_Efficiencies!AE172</f>
        <v>2.7931739789963013</v>
      </c>
      <c r="AF226" s="1">
        <f>AF165 * GH_TFC_Efficiencies!AF172</f>
        <v>3.3433177820852138</v>
      </c>
      <c r="AG226" s="1">
        <f>AG165 * GH_TFC_Efficiencies!AG172</f>
        <v>2.6448473837611823</v>
      </c>
      <c r="AH226" s="1">
        <f>AH165 * GH_TFC_Efficiencies!AH172</f>
        <v>2.2333185470849286</v>
      </c>
      <c r="AI226" s="1">
        <f>AI165 * GH_TFC_Efficiencies!AI172</f>
        <v>2.9754311475774342</v>
      </c>
      <c r="AJ226" s="1">
        <f>AJ165 * GH_TFC_Efficiencies!AJ172</f>
        <v>2.8158306897495882</v>
      </c>
      <c r="AK226" s="1">
        <f>AK165 * GH_TFC_Efficiencies!AK172</f>
        <v>3.1455643626849987</v>
      </c>
      <c r="AL226" s="1">
        <f>AL165 * GH_TFC_Efficiencies!AL172</f>
        <v>3.3253442318098427</v>
      </c>
      <c r="AM226" s="1">
        <f>AM165 * GH_TFC_Efficiencies!AM172</f>
        <v>3.5104432322450014</v>
      </c>
      <c r="AN226" s="1">
        <f>AN165 * GH_TFC_Efficiencies!AN172</f>
        <v>3.7970591115198591</v>
      </c>
      <c r="AO226" s="1">
        <f>AO165 * GH_TFC_Efficiencies!AO172</f>
        <v>4.1174552625678889</v>
      </c>
      <c r="AP226" s="1">
        <f>AP165 * GH_TFC_Efficiencies!AP172</f>
        <v>4.5731607484346188</v>
      </c>
      <c r="AQ226" s="1">
        <f>AQ165 * GH_TFC_Efficiencies!AQ172</f>
        <v>4.585658615385837</v>
      </c>
      <c r="AR226" s="1">
        <f>AR165 * GH_TFC_Efficiencies!AR172</f>
        <v>5.0634592187322003</v>
      </c>
      <c r="AS226" s="1">
        <f>AS165 * GH_TFC_Efficiencies!AS172</f>
        <v>5.504029117831708</v>
      </c>
      <c r="AT226" s="1">
        <f>AT165 * GH_TFC_Efficiencies!AT172</f>
        <v>6.3359628292017307</v>
      </c>
      <c r="AU226" s="1">
        <f>AU165 * GH_TFC_Efficiencies!AU172</f>
        <v>6.5094548076619718</v>
      </c>
      <c r="AV226" s="1">
        <f>AV165 * GH_TFC_Efficiencies!AV172</f>
        <v>6.7420252994155083</v>
      </c>
      <c r="AW226" s="1">
        <f>AW165 * GH_TFC_Efficiencies!AW172</f>
        <v>7.9199442144227543</v>
      </c>
    </row>
    <row r="227" spans="1:49" s="1" customFormat="1">
      <c r="A227" s="1" t="str">
        <f t="shared" si="126"/>
        <v>GH</v>
      </c>
      <c r="B227" s="1" t="str">
        <f t="shared" si="126"/>
        <v>Residential</v>
      </c>
      <c r="C227" s="1" t="str">
        <f t="shared" si="126"/>
        <v>Electricity</v>
      </c>
      <c r="D227" s="1" t="str">
        <f t="shared" si="126"/>
        <v>Electric lights</v>
      </c>
      <c r="E227" s="1" t="str">
        <f t="shared" si="126"/>
        <v>Light - Electric lights</v>
      </c>
      <c r="F227" s="1" t="s">
        <v>294</v>
      </c>
      <c r="G227" s="1">
        <f>G166 * GH_TFC_Efficiencies!G175</f>
        <v>8.6087346074408946E-2</v>
      </c>
      <c r="H227" s="1">
        <f>H166 * GH_TFC_Efficiencies!H175</f>
        <v>9.9096306097567782E-2</v>
      </c>
      <c r="I227" s="1">
        <f>I166 * GH_TFC_Efficiencies!I175</f>
        <v>0.11849107879017313</v>
      </c>
      <c r="J227" s="1">
        <f>J166 * GH_TFC_Efficiencies!J175</f>
        <v>0.16321906792333088</v>
      </c>
      <c r="K227" s="1">
        <f>K166 * GH_TFC_Efficiencies!K175</f>
        <v>0.22110797811043881</v>
      </c>
      <c r="L227" s="1">
        <f>L166 * GH_TFC_Efficiencies!L175</f>
        <v>0.27328717086884646</v>
      </c>
      <c r="M227" s="1">
        <f>M166 * GH_TFC_Efficiencies!M175</f>
        <v>0.30042827013455514</v>
      </c>
      <c r="N227" s="1">
        <f>N166 * GH_TFC_Efficiencies!N175</f>
        <v>0.3149277314464814</v>
      </c>
      <c r="O227" s="1">
        <f>O166 * GH_TFC_Efficiencies!O175</f>
        <v>0.32948716873110701</v>
      </c>
      <c r="P227" s="1">
        <f>P166 * GH_TFC_Efficiencies!P175</f>
        <v>0.33111236604334493</v>
      </c>
      <c r="Q227" s="1">
        <f>Q166 * GH_TFC_Efficiencies!Q175</f>
        <v>0.35874830211157455</v>
      </c>
      <c r="R227" s="1">
        <f>R166 * GH_TFC_Efficiencies!R175</f>
        <v>0.34067404403520607</v>
      </c>
      <c r="S227" s="1">
        <f>S166 * GH_TFC_Efficiencies!S175</f>
        <v>0.32892909496796185</v>
      </c>
      <c r="T227" s="1">
        <f>T166 * GH_TFC_Efficiencies!T175</f>
        <v>0.31039600545568929</v>
      </c>
      <c r="U227" s="1">
        <f>U166 * GH_TFC_Efficiencies!U175</f>
        <v>0.30489670376164213</v>
      </c>
      <c r="V227" s="1">
        <f>V166 * GH_TFC_Efficiencies!V175</f>
        <v>0.34583320457164496</v>
      </c>
      <c r="W227" s="1">
        <f>W166 * GH_TFC_Efficiencies!W175</f>
        <v>0.40029110043478505</v>
      </c>
      <c r="X227" s="1">
        <f>X166 * GH_TFC_Efficiencies!X175</f>
        <v>0.4148313723062535</v>
      </c>
      <c r="Y227" s="1">
        <f>Y166 * GH_TFC_Efficiencies!Y175</f>
        <v>0.4628912806284064</v>
      </c>
      <c r="Z227" s="1">
        <f>Z166 * GH_TFC_Efficiencies!Z175</f>
        <v>0.52452975410429281</v>
      </c>
      <c r="AA227" s="1">
        <f>AA166 * GH_TFC_Efficiencies!AA175</f>
        <v>0.59306209986138114</v>
      </c>
      <c r="AB227" s="1">
        <f>AB166 * GH_TFC_Efficiencies!AB175</f>
        <v>0.71575165506683236</v>
      </c>
      <c r="AC227" s="1">
        <f>AC166 * GH_TFC_Efficiencies!AC175</f>
        <v>0.79813272101943478</v>
      </c>
      <c r="AD227" s="1">
        <f>AD166 * GH_TFC_Efficiencies!AD175</f>
        <v>0.86026365756086176</v>
      </c>
      <c r="AE227" s="1">
        <f>AE166 * GH_TFC_Efficiencies!AE175</f>
        <v>0.94948742129611574</v>
      </c>
      <c r="AF227" s="1">
        <f>AF166 * GH_TFC_Efficiencies!AF175</f>
        <v>1.1133643291896076</v>
      </c>
      <c r="AG227" s="1">
        <f>AG166 * GH_TFC_Efficiencies!AG175</f>
        <v>0.86283688433382144</v>
      </c>
      <c r="AH227" s="1">
        <f>AH166 * GH_TFC_Efficiencies!AH175</f>
        <v>0.71374862989829035</v>
      </c>
      <c r="AI227" s="1">
        <f>AI166 * GH_TFC_Efficiencies!AI175</f>
        <v>0.93155221943004751</v>
      </c>
      <c r="AJ227" s="1">
        <f>AJ166 * GH_TFC_Efficiencies!AJ175</f>
        <v>0.8636161198915544</v>
      </c>
      <c r="AK227" s="1">
        <f>AK166 * GH_TFC_Efficiencies!AK175</f>
        <v>0.94506559724766059</v>
      </c>
      <c r="AL227" s="1">
        <f>AL166 * GH_TFC_Efficiencies!AL175</f>
        <v>0.97867723291896092</v>
      </c>
      <c r="AM227" s="1">
        <f>AM166 * GH_TFC_Efficiencies!AM175</f>
        <v>1.0120283722116141</v>
      </c>
      <c r="AN227" s="1">
        <f>AN166 * GH_TFC_Efficiencies!AN175</f>
        <v>1.0722408088671651</v>
      </c>
      <c r="AO227" s="1">
        <f>AO166 * GH_TFC_Efficiencies!AO175</f>
        <v>1.13886564864248</v>
      </c>
      <c r="AP227" s="1">
        <f>AP166 * GH_TFC_Efficiencies!AP175</f>
        <v>1.2389137714734262</v>
      </c>
      <c r="AQ227" s="1">
        <f>AQ166 * GH_TFC_Efficiencies!AQ175</f>
        <v>1.2167117060162889</v>
      </c>
      <c r="AR227" s="1">
        <f>AR166 * GH_TFC_Efficiencies!AR175</f>
        <v>1.3157486160920562</v>
      </c>
      <c r="AS227" s="1">
        <f>AS166 * GH_TFC_Efficiencies!AS175</f>
        <v>1.4006259440068141</v>
      </c>
      <c r="AT227" s="1">
        <f>AT166 * GH_TFC_Efficiencies!AT175</f>
        <v>1.5788613197200898</v>
      </c>
      <c r="AU227" s="1">
        <f>AU166 * GH_TFC_Efficiencies!AU175</f>
        <v>1.5883193695004705</v>
      </c>
      <c r="AV227" s="1">
        <f>AV166 * GH_TFC_Efficiencies!AV175</f>
        <v>1.6107019617545049</v>
      </c>
      <c r="AW227" s="1">
        <f>AW166 * GH_TFC_Efficiencies!AW175</f>
        <v>1.8524480576298927</v>
      </c>
    </row>
    <row r="228" spans="1:49" s="1" customFormat="1">
      <c r="A228" s="1" t="str">
        <f t="shared" ref="A228:E237" si="127">A167</f>
        <v>GH</v>
      </c>
      <c r="B228" s="1" t="str">
        <f t="shared" si="127"/>
        <v>Residential</v>
      </c>
      <c r="C228" s="1" t="str">
        <f t="shared" si="127"/>
        <v>Electricity</v>
      </c>
      <c r="D228" s="1" t="str">
        <f t="shared" si="127"/>
        <v>Televisions</v>
      </c>
      <c r="E228" s="1" t="str">
        <f t="shared" si="127"/>
        <v>Light - Televisions</v>
      </c>
      <c r="F228" s="1" t="s">
        <v>294</v>
      </c>
      <c r="G228" s="1">
        <f>G167 * GH_TFC_Efficiencies!G178</f>
        <v>1.5269813782260557E-3</v>
      </c>
      <c r="H228" s="1">
        <f>H167 * GH_TFC_Efficiencies!H178</f>
        <v>1.7838518491001027E-3</v>
      </c>
      <c r="I228" s="1">
        <f>I167 * GH_TFC_Efficiencies!I178</f>
        <v>2.1644871642946661E-3</v>
      </c>
      <c r="J228" s="1">
        <f>J167 * GH_TFC_Efficiencies!J178</f>
        <v>3.0253410845663591E-3</v>
      </c>
      <c r="K228" s="1">
        <f>K167 * GH_TFC_Efficiencies!K178</f>
        <v>4.1582695641060275E-3</v>
      </c>
      <c r="L228" s="1">
        <f>L167 * GH_TFC_Efficiencies!L178</f>
        <v>5.2144358986317592E-3</v>
      </c>
      <c r="M228" s="1">
        <f>M167 * GH_TFC_Efficiencies!M178</f>
        <v>5.8155129439182787E-3</v>
      </c>
      <c r="N228" s="1">
        <f>N167 * GH_TFC_Efficiencies!N178</f>
        <v>6.1844424892728133E-3</v>
      </c>
      <c r="O228" s="1">
        <f>O167 * GH_TFC_Efficiencies!O178</f>
        <v>6.5638354475291132E-3</v>
      </c>
      <c r="P228" s="1">
        <f>P167 * GH_TFC_Efficiencies!P178</f>
        <v>6.6913675507485511E-3</v>
      </c>
      <c r="Q228" s="1">
        <f>Q167 * GH_TFC_Efficiencies!Q178</f>
        <v>7.3543442788388206E-3</v>
      </c>
      <c r="R228" s="1">
        <f>R167 * GH_TFC_Efficiencies!R178</f>
        <v>7.084439255451571E-3</v>
      </c>
      <c r="S228" s="1">
        <f>S167 * GH_TFC_Efficiencies!S178</f>
        <v>6.9387631878422033E-3</v>
      </c>
      <c r="T228" s="1">
        <f>T167 * GH_TFC_Efficiencies!T178</f>
        <v>6.6422228140569422E-3</v>
      </c>
      <c r="U228" s="1">
        <f>U167 * GH_TFC_Efficiencies!U178</f>
        <v>6.6187334067262767E-3</v>
      </c>
      <c r="V228" s="1">
        <f>V167 * GH_TFC_Efficiencies!V178</f>
        <v>7.6159488292862516E-3</v>
      </c>
      <c r="W228" s="1">
        <f>W167 * GH_TFC_Efficiencies!W178</f>
        <v>8.9429687362820587E-3</v>
      </c>
      <c r="X228" s="1">
        <f>X167 * GH_TFC_Efficiencies!X178</f>
        <v>9.4024708456084734E-3</v>
      </c>
      <c r="Y228" s="1">
        <f>Y167 * GH_TFC_Efficiencies!Y178</f>
        <v>1.0644690666076593E-2</v>
      </c>
      <c r="Z228" s="1">
        <f>Z167 * GH_TFC_Efficiencies!Z178</f>
        <v>1.2238540687575301E-2</v>
      </c>
      <c r="AA228" s="1">
        <f>AA167 * GH_TFC_Efficiencies!AA178</f>
        <v>1.4040731194920294E-2</v>
      </c>
      <c r="AB228" s="1">
        <f>AB167 * GH_TFC_Efficiencies!AB178</f>
        <v>1.7195281278314288E-2</v>
      </c>
      <c r="AC228" s="1">
        <f>AC167 * GH_TFC_Efficiencies!AC178</f>
        <v>1.9458504044784341E-2</v>
      </c>
      <c r="AD228" s="1">
        <f>AD167 * GH_TFC_Efficiencies!AD178</f>
        <v>2.1285608174190958E-2</v>
      </c>
      <c r="AE228" s="1">
        <f>AE167 * GH_TFC_Efficiencies!AE178</f>
        <v>2.3845108286022525E-2</v>
      </c>
      <c r="AF228" s="1">
        <f>AF167 * GH_TFC_Efficiencies!AF178</f>
        <v>2.8381877559773751E-2</v>
      </c>
      <c r="AG228" s="1">
        <f>AG167 * GH_TFC_Efficiencies!AG178</f>
        <v>2.2328888274119538E-2</v>
      </c>
      <c r="AH228" s="1">
        <f>AH167 * GH_TFC_Efficiencies!AH178</f>
        <v>1.8752614520488257E-2</v>
      </c>
      <c r="AI228" s="1">
        <f>AI167 * GH_TFC_Efficiencies!AI178</f>
        <v>2.4851246679036203E-2</v>
      </c>
      <c r="AJ228" s="1">
        <f>AJ167 * GH_TFC_Efficiencies!AJ178</f>
        <v>2.3395655104562766E-2</v>
      </c>
      <c r="AK228" s="1">
        <f>AK167 * GH_TFC_Efficiencies!AK178</f>
        <v>2.6001701677649768E-2</v>
      </c>
      <c r="AL228" s="1">
        <f>AL167 * GH_TFC_Efficiencies!AL178</f>
        <v>2.735012612362904E-2</v>
      </c>
      <c r="AM228" s="1">
        <f>AM167 * GH_TFC_Efficiencies!AM178</f>
        <v>2.8730959363659627E-2</v>
      </c>
      <c r="AN228" s="1">
        <f>AN167 * GH_TFC_Efficiencies!AN178</f>
        <v>3.0927716327776467E-2</v>
      </c>
      <c r="AO228" s="1">
        <f>AO167 * GH_TFC_Efficiencies!AO178</f>
        <v>3.3380249061394196E-2</v>
      </c>
      <c r="AP228" s="1">
        <f>AP167 * GH_TFC_Efficiencies!AP178</f>
        <v>3.6905088157448085E-2</v>
      </c>
      <c r="AQ228" s="1">
        <f>AQ167 * GH_TFC_Efficiencies!AQ178</f>
        <v>3.6840930899972119E-2</v>
      </c>
      <c r="AR228" s="1">
        <f>AR167 * GH_TFC_Efficiencies!AR178</f>
        <v>4.0502929345114319E-2</v>
      </c>
      <c r="AS228" s="1">
        <f>AS167 * GH_TFC_Efficiencies!AS178</f>
        <v>4.3841200521601266E-2</v>
      </c>
      <c r="AT228" s="1">
        <f>AT167 * GH_TFC_Efficiencies!AT178</f>
        <v>5.026093489431431E-2</v>
      </c>
      <c r="AU228" s="1">
        <f>AU167 * GH_TFC_Efficiencies!AU178</f>
        <v>5.1432041026094055E-2</v>
      </c>
      <c r="AV228" s="1">
        <f>AV167 * GH_TFC_Efficiencies!AV178</f>
        <v>5.3064871848930578E-2</v>
      </c>
      <c r="AW228" s="1">
        <f>AW167 * GH_TFC_Efficiencies!AW178</f>
        <v>6.2104685704497946E-2</v>
      </c>
    </row>
    <row r="229" spans="1:49" s="1" customFormat="1">
      <c r="A229" s="1" t="str">
        <f t="shared" si="127"/>
        <v>GH</v>
      </c>
      <c r="B229" s="1" t="str">
        <f t="shared" si="127"/>
        <v>Residential</v>
      </c>
      <c r="C229" s="1" t="str">
        <f t="shared" si="127"/>
        <v>Electricity</v>
      </c>
      <c r="D229" s="1" t="str">
        <f t="shared" si="127"/>
        <v>Fans</v>
      </c>
      <c r="E229" s="1" t="str">
        <f t="shared" si="127"/>
        <v>KE - Fans</v>
      </c>
      <c r="F229" s="1" t="s">
        <v>294</v>
      </c>
      <c r="G229" s="1">
        <f>G168 * GH_TFC_Efficiencies!G181</f>
        <v>0.16728011094740089</v>
      </c>
      <c r="H229" s="1">
        <f>H168 * GH_TFC_Efficiencies!H181</f>
        <v>0.19065628365372872</v>
      </c>
      <c r="I229" s="1">
        <f>I168 * GH_TFC_Efficiencies!I181</f>
        <v>0.22576508759318423</v>
      </c>
      <c r="J229" s="1">
        <f>J168 * GH_TFC_Efficiencies!J181</f>
        <v>0.30803877681127989</v>
      </c>
      <c r="K229" s="1">
        <f>K168 * GH_TFC_Efficiencies!K181</f>
        <v>0.41341420472150042</v>
      </c>
      <c r="L229" s="1">
        <f>L168 * GH_TFC_Efficiencies!L181</f>
        <v>0.50632244180728647</v>
      </c>
      <c r="M229" s="1">
        <f>M168 * GH_TFC_Efficiencies!M181</f>
        <v>0.5516372855136964</v>
      </c>
      <c r="N229" s="1">
        <f>N168 * GH_TFC_Efficiencies!N181</f>
        <v>0.57319726973010654</v>
      </c>
      <c r="O229" s="1">
        <f>O168 * GH_TFC_Efficiencies!O181</f>
        <v>0.59454577703814893</v>
      </c>
      <c r="P229" s="1">
        <f>P168 * GH_TFC_Efficiencies!P181</f>
        <v>0.59244324074081711</v>
      </c>
      <c r="Q229" s="1">
        <f>Q168 * GH_TFC_Efficiencies!Q181</f>
        <v>0.63658236719848793</v>
      </c>
      <c r="R229" s="1">
        <f>R168 * GH_TFC_Efficiencies!R181</f>
        <v>0.59960329062533513</v>
      </c>
      <c r="S229" s="1">
        <f>S168 * GH_TFC_Efficiencies!S181</f>
        <v>0.57431785468934682</v>
      </c>
      <c r="T229" s="1">
        <f>T168 * GH_TFC_Efficiencies!T181</f>
        <v>0.53771753436159087</v>
      </c>
      <c r="U229" s="1">
        <f>U168 * GH_TFC_Efficiencies!U181</f>
        <v>0.52413122388504219</v>
      </c>
      <c r="V229" s="1">
        <f>V168 * GH_TFC_Efficiencies!V181</f>
        <v>0.59001448513332833</v>
      </c>
      <c r="W229" s="1">
        <f>W168 * GH_TFC_Efficiencies!W181</f>
        <v>0.67785748198386309</v>
      </c>
      <c r="X229" s="1">
        <f>X168 * GH_TFC_Efficiencies!X181</f>
        <v>0.69735950309839567</v>
      </c>
      <c r="Y229" s="1">
        <f>Y168 * GH_TFC_Efficiencies!Y181</f>
        <v>0.77257644483293775</v>
      </c>
      <c r="Z229" s="1">
        <f>Z168 * GH_TFC_Efficiencies!Z181</f>
        <v>0.86928684546858903</v>
      </c>
      <c r="AA229" s="1">
        <f>AA168 * GH_TFC_Efficiencies!AA181</f>
        <v>0.97605755736840705</v>
      </c>
      <c r="AB229" s="1">
        <f>AB168 * GH_TFC_Efficiencies!AB181</f>
        <v>1.1699580489765198</v>
      </c>
      <c r="AC229" s="1">
        <f>AC168 * GH_TFC_Efficiencies!AC181</f>
        <v>1.2958800055506499</v>
      </c>
      <c r="AD229" s="1">
        <f>AD168 * GH_TFC_Efficiencies!AD181</f>
        <v>1.3875568812046319</v>
      </c>
      <c r="AE229" s="1">
        <f>AE168 * GH_TFC_Efficiencies!AE181</f>
        <v>1.5215441430468859</v>
      </c>
      <c r="AF229" s="1">
        <f>AF168 * GH_TFC_Efficiencies!AF181</f>
        <v>1.7727772035250537</v>
      </c>
      <c r="AG229" s="1">
        <f>AG168 * GH_TFC_Efficiencies!AG181</f>
        <v>1.3652472906943869</v>
      </c>
      <c r="AH229" s="1">
        <f>AH168 * GH_TFC_Efficiencies!AH181</f>
        <v>1.1223720025344559</v>
      </c>
      <c r="AI229" s="1">
        <f>AI168 * GH_TFC_Efficiencies!AI181</f>
        <v>1.4559610055142613</v>
      </c>
      <c r="AJ229" s="1">
        <f>AJ168 * GH_TFC_Efficiencies!AJ181</f>
        <v>1.341699748762307</v>
      </c>
      <c r="AK229" s="1">
        <f>AK168 * GH_TFC_Efficiencies!AK181</f>
        <v>1.4595825986182842</v>
      </c>
      <c r="AL229" s="1">
        <f>AL168 * GH_TFC_Efficiencies!AL181</f>
        <v>1.5027178242720141</v>
      </c>
      <c r="AM229" s="1">
        <f>AM168 * GH_TFC_Efficiencies!AM181</f>
        <v>1.545041134298035</v>
      </c>
      <c r="AN229" s="1">
        <f>AN168 * GH_TFC_Efficiencies!AN181</f>
        <v>1.6277450172280654</v>
      </c>
      <c r="AO229" s="1">
        <f>AO168 * GH_TFC_Efficiencies!AO181</f>
        <v>1.7192919489784795</v>
      </c>
      <c r="AP229" s="1">
        <f>AP168 * GH_TFC_Efficiencies!AP181</f>
        <v>1.8601025066596353</v>
      </c>
      <c r="AQ229" s="1">
        <f>AQ168 * GH_TFC_Efficiencies!AQ181</f>
        <v>1.8169245761453332</v>
      </c>
      <c r="AR229" s="1">
        <f>AR168 * GH_TFC_Efficiencies!AR181</f>
        <v>1.9543822743975259</v>
      </c>
      <c r="AS229" s="1">
        <f>AS168 * GH_TFC_Efficiencies!AS181</f>
        <v>2.0695662850589933</v>
      </c>
      <c r="AT229" s="1">
        <f>AT168 * GH_TFC_Efficiencies!AT181</f>
        <v>2.3208880927756681</v>
      </c>
      <c r="AU229" s="1">
        <f>AU168 * GH_TFC_Efficiencies!AU181</f>
        <v>2.3229123912179701</v>
      </c>
      <c r="AV229" s="1">
        <f>AV168 * GH_TFC_Efficiencies!AV181</f>
        <v>2.3438294968706224</v>
      </c>
      <c r="AW229" s="1">
        <f>AW168 * GH_TFC_Efficiencies!AW181</f>
        <v>2.6822735522901082</v>
      </c>
    </row>
    <row r="230" spans="1:49" s="1" customFormat="1">
      <c r="A230" s="1" t="str">
        <f t="shared" si="127"/>
        <v>GH</v>
      </c>
      <c r="B230" s="1" t="str">
        <f t="shared" si="127"/>
        <v>Residential</v>
      </c>
      <c r="C230" s="1" t="str">
        <f t="shared" si="127"/>
        <v>Electricity</v>
      </c>
      <c r="D230" s="1" t="str">
        <f t="shared" si="127"/>
        <v>Irons</v>
      </c>
      <c r="E230" s="1" t="str">
        <f t="shared" si="127"/>
        <v>MTH.200.C - Irons</v>
      </c>
      <c r="F230" s="1" t="s">
        <v>294</v>
      </c>
      <c r="G230" s="1">
        <f>G169 * GH_TFC_Efficiencies!G184</f>
        <v>0.28372914591603071</v>
      </c>
      <c r="H230" s="1">
        <f>H169 * GH_TFC_Efficiencies!H184</f>
        <v>0.32160159235127717</v>
      </c>
      <c r="I230" s="1">
        <f>I169 * GH_TFC_Efficiencies!I184</f>
        <v>0.37874279809109862</v>
      </c>
      <c r="J230" s="1">
        <f>J169 * GH_TFC_Efficiencies!J184</f>
        <v>0.51395664931007634</v>
      </c>
      <c r="K230" s="1">
        <f>K169 * GH_TFC_Efficiencies!K184</f>
        <v>0.68604533870344486</v>
      </c>
      <c r="L230" s="1">
        <f>L169 * GH_TFC_Efficiencies!L184</f>
        <v>0.83570617596619512</v>
      </c>
      <c r="M230" s="1">
        <f>M169 * GH_TFC_Efficiencies!M184</f>
        <v>0.90563168731503008</v>
      </c>
      <c r="N230" s="1">
        <f>N169 * GH_TFC_Efficiencies!N184</f>
        <v>0.93602207179385899</v>
      </c>
      <c r="O230" s="1">
        <f>O169 * GH_TFC_Efficiencies!O184</f>
        <v>0.96574738409878436</v>
      </c>
      <c r="P230" s="1">
        <f>P169 * GH_TFC_Efficiencies!P184</f>
        <v>0.95726771388151133</v>
      </c>
      <c r="Q230" s="1">
        <f>Q169 * GH_TFC_Efficiencies!Q184</f>
        <v>1.0232027921869233</v>
      </c>
      <c r="R230" s="1">
        <f>R169 * GH_TFC_Efficiencies!R184</f>
        <v>0.95874579253416048</v>
      </c>
      <c r="S230" s="1">
        <f>S169 * GH_TFC_Efficiencies!S184</f>
        <v>0.91355755218597245</v>
      </c>
      <c r="T230" s="1">
        <f>T169 * GH_TFC_Efficiencies!T184</f>
        <v>0.85092950101144493</v>
      </c>
      <c r="U230" s="1">
        <f>U169 * GH_TFC_Efficiencies!U184</f>
        <v>0.82517628801130805</v>
      </c>
      <c r="V230" s="1">
        <f>V169 * GH_TFC_Efficiencies!V184</f>
        <v>0.92416203949116427</v>
      </c>
      <c r="W230" s="1">
        <f>W169 * GH_TFC_Efficiencies!W184</f>
        <v>1.0563647321889409</v>
      </c>
      <c r="X230" s="1">
        <f>X169 * GH_TFC_Efficiencies!X184</f>
        <v>1.0812682712330639</v>
      </c>
      <c r="Y230" s="1">
        <f>Y169 * GH_TFC_Efficiencies!Y184</f>
        <v>1.1918744520176017</v>
      </c>
      <c r="Z230" s="1">
        <f>Z169 * GH_TFC_Efficiencies!Z184</f>
        <v>1.3343674296722525</v>
      </c>
      <c r="AA230" s="1">
        <f>AA169 * GH_TFC_Efficiencies!AA184</f>
        <v>1.4908085892402481</v>
      </c>
      <c r="AB230" s="1">
        <f>AB169 * GH_TFC_Efficiencies!AB184</f>
        <v>1.7781222971582127</v>
      </c>
      <c r="AC230" s="1">
        <f>AC169 * GH_TFC_Efficiencies!AC184</f>
        <v>1.9597995318572832</v>
      </c>
      <c r="AD230" s="1">
        <f>AD169 * GH_TFC_Efficiencies!AD184</f>
        <v>2.0881597258164781</v>
      </c>
      <c r="AE230" s="1">
        <f>AE169 * GH_TFC_Efficiencies!AE184</f>
        <v>2.2786308330811393</v>
      </c>
      <c r="AF230" s="1">
        <f>AF169 * GH_TFC_Efficiencies!AF184</f>
        <v>2.6419853024792808</v>
      </c>
      <c r="AG230" s="1">
        <f>AG169 * GH_TFC_Efficiencies!AG184</f>
        <v>2.0248116012521442</v>
      </c>
      <c r="AH230" s="1">
        <f>AH169 * GH_TFC_Efficiencies!AH184</f>
        <v>1.6565986911159327</v>
      </c>
      <c r="AI230" s="1">
        <f>AI169 * GH_TFC_Efficiencies!AI184</f>
        <v>2.1386881416902983</v>
      </c>
      <c r="AJ230" s="1">
        <f>AJ169 * GH_TFC_Efficiencies!AJ184</f>
        <v>1.9614634766878101</v>
      </c>
      <c r="AK230" s="1">
        <f>AK169 * GH_TFC_Efficiencies!AK184</f>
        <v>2.1236873503001954</v>
      </c>
      <c r="AL230" s="1">
        <f>AL169 * GH_TFC_Efficiencies!AL184</f>
        <v>2.1761363833454221</v>
      </c>
      <c r="AM230" s="1">
        <f>AM169 * GH_TFC_Efficiencies!AM184</f>
        <v>2.2269227359558892</v>
      </c>
      <c r="AN230" s="1">
        <f>AN169 * GH_TFC_Efficiencies!AN184</f>
        <v>2.335164496654496</v>
      </c>
      <c r="AO230" s="1">
        <f>AO169 * GH_TFC_Efficiencies!AO184</f>
        <v>2.4550266866577837</v>
      </c>
      <c r="AP230" s="1">
        <f>AP169 * GH_TFC_Efficiencies!AP184</f>
        <v>2.6437984460104169</v>
      </c>
      <c r="AQ230" s="1">
        <f>AQ169 * GH_TFC_Efficiencies!AQ184</f>
        <v>2.5705292400534288</v>
      </c>
      <c r="AR230" s="1">
        <f>AR169 * GH_TFC_Efficiencies!AR184</f>
        <v>2.7523177415800721</v>
      </c>
      <c r="AS230" s="1">
        <f>AS169 * GH_TFC_Efficiencies!AS184</f>
        <v>2.901221837975748</v>
      </c>
      <c r="AT230" s="1">
        <f>AT169 * GH_TFC_Efficiencies!AT184</f>
        <v>3.2387497594192149</v>
      </c>
      <c r="AU230" s="1">
        <f>AU169 * GH_TFC_Efficiencies!AU184</f>
        <v>3.2269080608551541</v>
      </c>
      <c r="AV230" s="1">
        <f>AV169 * GH_TFC_Efficiencies!AV184</f>
        <v>3.2413000456830243</v>
      </c>
      <c r="AW230" s="1">
        <f>AW169 * GH_TFC_Efficiencies!AW184</f>
        <v>3.6927045075646459</v>
      </c>
    </row>
    <row r="231" spans="1:49" s="1" customFormat="1">
      <c r="A231" s="1" t="str">
        <f t="shared" si="127"/>
        <v>GH</v>
      </c>
      <c r="B231" s="1" t="str">
        <f t="shared" si="127"/>
        <v>Residential</v>
      </c>
      <c r="C231" s="1" t="str">
        <f t="shared" si="127"/>
        <v>Electricity</v>
      </c>
      <c r="D231" s="1" t="str">
        <f t="shared" si="127"/>
        <v>Other appliances</v>
      </c>
      <c r="E231" s="1" t="str">
        <f t="shared" si="127"/>
        <v>MD - Other appliances</v>
      </c>
      <c r="F231" s="1" t="s">
        <v>294</v>
      </c>
      <c r="G231" s="1">
        <f>G170 * GH_TFC_Efficiencies!G187</f>
        <v>0.5065093805338543</v>
      </c>
      <c r="H231" s="1">
        <f>H170 * GH_TFC_Efficiencies!H187</f>
        <v>0.57683942371870101</v>
      </c>
      <c r="I231" s="1">
        <f>I170 * GH_TFC_Efficiencies!I187</f>
        <v>0.68253459315261467</v>
      </c>
      <c r="J231" s="1">
        <f>J170 * GH_TFC_Efficiencies!J187</f>
        <v>0.93055220676373529</v>
      </c>
      <c r="K231" s="1">
        <f>K170 * GH_TFC_Efficiencies!K187</f>
        <v>1.2479338369292221</v>
      </c>
      <c r="L231" s="1">
        <f>L170 * GH_TFC_Efficiencies!L187</f>
        <v>1.5272405589928493</v>
      </c>
      <c r="M231" s="1">
        <f>M170 * GH_TFC_Efficiencies!M187</f>
        <v>1.6626898104767853</v>
      </c>
      <c r="N231" s="1">
        <f>N170 * GH_TFC_Efficiencies!N187</f>
        <v>1.7264033983917397</v>
      </c>
      <c r="O231" s="1">
        <f>O170 * GH_TFC_Efficiencies!O187</f>
        <v>1.7893988882961596</v>
      </c>
      <c r="P231" s="1">
        <f>P170 * GH_TFC_Efficiencies!P187</f>
        <v>1.7817854614783553</v>
      </c>
      <c r="Q231" s="1">
        <f>Q170 * GH_TFC_Efficiencies!Q187</f>
        <v>1.9131680578899082</v>
      </c>
      <c r="R231" s="1">
        <f>R170 * GH_TFC_Efficiencies!R187</f>
        <v>1.8007581567254336</v>
      </c>
      <c r="S231" s="1">
        <f>S170 * GH_TFC_Efficiencies!S187</f>
        <v>1.7236121075347961</v>
      </c>
      <c r="T231" s="1">
        <f>T170 * GH_TFC_Efficiencies!T187</f>
        <v>1.6126502090093842</v>
      </c>
      <c r="U231" s="1">
        <f>U170 * GH_TFC_Efficiencies!U187</f>
        <v>1.5708244599190713</v>
      </c>
      <c r="V231" s="1">
        <f>V170 * GH_TFC_Efficiencies!V187</f>
        <v>1.7670741867831306</v>
      </c>
      <c r="W231" s="1">
        <f>W170 * GH_TFC_Efficiencies!W187</f>
        <v>2.0287932480426978</v>
      </c>
      <c r="X231" s="1">
        <f>X170 * GH_TFC_Efficiencies!X187</f>
        <v>2.0857688167010182</v>
      </c>
      <c r="Y231" s="1">
        <f>Y170 * GH_TFC_Efficiencies!Y187</f>
        <v>2.3092113445095088</v>
      </c>
      <c r="Z231" s="1">
        <f>Z170 * GH_TFC_Efficiencies!Z187</f>
        <v>2.5965744837199605</v>
      </c>
      <c r="AA231" s="1">
        <f>AA170 * GH_TFC_Efficiencies!AA187</f>
        <v>2.9136086022328156</v>
      </c>
      <c r="AB231" s="1">
        <f>AB170 * GH_TFC_Efficiencies!AB187</f>
        <v>3.4901716552685715</v>
      </c>
      <c r="AC231" s="1">
        <f>AC170 * GH_TFC_Efficiencies!AC187</f>
        <v>3.8633546384725346</v>
      </c>
      <c r="AD231" s="1">
        <f>AD170 * GH_TFC_Efficiencies!AD187</f>
        <v>4.1340565308582056</v>
      </c>
      <c r="AE231" s="1">
        <f>AE170 * GH_TFC_Efficiencies!AE187</f>
        <v>4.5304204027278816</v>
      </c>
      <c r="AF231" s="1">
        <f>AF170 * GH_TFC_Efficiencies!AF187</f>
        <v>5.2751997388238809</v>
      </c>
      <c r="AG231" s="1">
        <f>AG170 * GH_TFC_Efficiencies!AG187</f>
        <v>4.0600306434373366</v>
      </c>
      <c r="AH231" s="1">
        <f>AH170 * GH_TFC_Efficiencies!AH187</f>
        <v>3.3357266467896922</v>
      </c>
      <c r="AI231" s="1">
        <f>AI170 * GH_TFC_Efficiencies!AI187</f>
        <v>4.3245546063034901</v>
      </c>
      <c r="AJ231" s="1">
        <f>AJ170 * GH_TFC_Efficiencies!AJ187</f>
        <v>3.9827892977779369</v>
      </c>
      <c r="AK231" s="1">
        <f>AK170 * GH_TFC_Efficiencies!AK187</f>
        <v>4.3301538696324746</v>
      </c>
      <c r="AL231" s="1">
        <f>AL170 * GH_TFC_Efficiencies!AL187</f>
        <v>4.4555059294302213</v>
      </c>
      <c r="AM231" s="1">
        <f>AM170 * GH_TFC_Efficiencies!AM187</f>
        <v>4.5783270991190621</v>
      </c>
      <c r="AN231" s="1">
        <f>AN170 * GH_TFC_Efficiencies!AN187</f>
        <v>4.8206160948787158</v>
      </c>
      <c r="AO231" s="1">
        <f>AO170 * GH_TFC_Efficiencies!AO187</f>
        <v>5.0888235236194985</v>
      </c>
      <c r="AP231" s="1">
        <f>AP170 * GH_TFC_Efficiencies!AP187</f>
        <v>5.5024789166068366</v>
      </c>
      <c r="AQ231" s="1">
        <f>AQ170 * GH_TFC_Efficiencies!AQ187</f>
        <v>5.3717313988669959</v>
      </c>
      <c r="AR231" s="1">
        <f>AR170 * GH_TFC_Efficiencies!AR187</f>
        <v>5.7749055890005989</v>
      </c>
      <c r="AS231" s="1">
        <f>AS170 * GH_TFC_Efficiencies!AS187</f>
        <v>6.1118793886980924</v>
      </c>
      <c r="AT231" s="1">
        <f>AT170 * GH_TFC_Efficiencies!AT187</f>
        <v>6.850333992395444</v>
      </c>
      <c r="AU231" s="1">
        <f>AU170 * GH_TFC_Efficiencies!AU187</f>
        <v>6.8525862732836424</v>
      </c>
      <c r="AV231" s="1">
        <f>AV170 * GH_TFC_Efficiencies!AV187</f>
        <v>6.9105693637319652</v>
      </c>
      <c r="AW231" s="1">
        <f>AW170 * GH_TFC_Efficiencies!AW187</f>
        <v>7.904219444277123</v>
      </c>
    </row>
    <row r="232" spans="1:49" s="1" customFormat="1">
      <c r="A232" s="1" t="str">
        <f t="shared" si="127"/>
        <v>GH</v>
      </c>
      <c r="B232" s="1" t="str">
        <f t="shared" si="127"/>
        <v>Residential</v>
      </c>
      <c r="C232" s="1" t="str">
        <f t="shared" si="127"/>
        <v>Liquefied petroleum gases (LPG)</v>
      </c>
      <c r="D232" s="1" t="str">
        <f t="shared" si="127"/>
        <v>LPG stoves</v>
      </c>
      <c r="E232" s="1" t="str">
        <f t="shared" si="127"/>
        <v>MTH.100.C - LPG stoves</v>
      </c>
      <c r="F232" s="1" t="s">
        <v>294</v>
      </c>
      <c r="G232" s="1">
        <f>G171 * GH_TFC_Efficiencies!G192</f>
        <v>0.27133860377864127</v>
      </c>
      <c r="H232" s="1">
        <f>H171 * GH_TFC_Efficiencies!H192</f>
        <v>0.54267720755728255</v>
      </c>
      <c r="I232" s="1">
        <f>I171 * GH_TFC_Efficiencies!I192</f>
        <v>0.45223100629773538</v>
      </c>
      <c r="J232" s="1">
        <f>J171 * GH_TFC_Efficiencies!J192</f>
        <v>0.6331234088168296</v>
      </c>
      <c r="K232" s="1">
        <f>K171 * GH_TFC_Efficiencies!K192</f>
        <v>0.72356961007637666</v>
      </c>
      <c r="L232" s="1">
        <f>L171 * GH_TFC_Efficiencies!L192</f>
        <v>0.72356961007637666</v>
      </c>
      <c r="M232" s="1">
        <f>M171 * GH_TFC_Efficiencies!M192</f>
        <v>0.81401581133592371</v>
      </c>
      <c r="N232" s="1">
        <f>N171 * GH_TFC_Efficiencies!N192</f>
        <v>0.81401581133592371</v>
      </c>
      <c r="O232" s="1">
        <f>O171 * GH_TFC_Efficiencies!O192</f>
        <v>0.81401581133592371</v>
      </c>
      <c r="P232" s="1">
        <f>P171 * GH_TFC_Efficiencies!P192</f>
        <v>0.81401581133592371</v>
      </c>
      <c r="Q232" s="1">
        <f>Q171 * GH_TFC_Efficiencies!Q192</f>
        <v>0.27133860377864127</v>
      </c>
      <c r="R232" s="1">
        <f>R171 * GH_TFC_Efficiencies!R192</f>
        <v>0.45223100629773538</v>
      </c>
      <c r="S232" s="1">
        <f>S171 * GH_TFC_Efficiencies!S192</f>
        <v>0.18089240251909416</v>
      </c>
      <c r="T232" s="1">
        <f>T171 * GH_TFC_Efficiencies!T192</f>
        <v>0.18089240251909416</v>
      </c>
      <c r="U232" s="1">
        <f>U171 * GH_TFC_Efficiencies!U192</f>
        <v>0.27133860377864127</v>
      </c>
      <c r="V232" s="1">
        <f>V171 * GH_TFC_Efficiencies!V192</f>
        <v>0.18089240251909416</v>
      </c>
      <c r="W232" s="1">
        <f>W171 * GH_TFC_Efficiencies!W192</f>
        <v>0.27133860377864127</v>
      </c>
      <c r="X232" s="1">
        <f>X171 * GH_TFC_Efficiencies!X192</f>
        <v>0.27133860377864127</v>
      </c>
      <c r="Y232" s="1">
        <f>Y171 * GH_TFC_Efficiencies!Y192</f>
        <v>0.27133860377864127</v>
      </c>
      <c r="Z232" s="1">
        <f>Z171 * GH_TFC_Efficiencies!Z192</f>
        <v>0.27133860377864127</v>
      </c>
      <c r="AA232" s="1">
        <f>AA171 * GH_TFC_Efficiencies!AA192</f>
        <v>0.54267720755728255</v>
      </c>
      <c r="AB232" s="1">
        <f>AB171 * GH_TFC_Efficiencies!AB192</f>
        <v>0.81401581133592371</v>
      </c>
      <c r="AC232" s="1">
        <f>AC171 * GH_TFC_Efficiencies!AC192</f>
        <v>1.0853544151145651</v>
      </c>
      <c r="AD232" s="1">
        <f>AD171 * GH_TFC_Efficiencies!AD192</f>
        <v>1.6280316226718474</v>
      </c>
      <c r="AE232" s="1">
        <f>AE171 * GH_TFC_Efficiencies!AE192</f>
        <v>1.899370226450489</v>
      </c>
      <c r="AF232" s="1">
        <f>AF171 * GH_TFC_Efficiencies!AF192</f>
        <v>2.3516012327482243</v>
      </c>
      <c r="AG232" s="1">
        <f>AG171 * GH_TFC_Efficiencies!AG192</f>
        <v>2.1707088302291302</v>
      </c>
      <c r="AH232" s="1">
        <f>AH171 * GH_TFC_Efficiencies!AH192</f>
        <v>2.1707088302291302</v>
      </c>
      <c r="AI232" s="1">
        <f>AI171 * GH_TFC_Efficiencies!AI192</f>
        <v>2.4420474340077711</v>
      </c>
      <c r="AJ232" s="1">
        <f>AJ171 * GH_TFC_Efficiencies!AJ192</f>
        <v>3.2560632453436948</v>
      </c>
      <c r="AK232" s="1">
        <f>AK171 * GH_TFC_Efficiencies!AK192</f>
        <v>3.6178480503818831</v>
      </c>
      <c r="AL232" s="1">
        <f>AL171 * GH_TFC_Efficiencies!AL192</f>
        <v>3.8891866541605249</v>
      </c>
      <c r="AM232" s="1">
        <f>AM171 * GH_TFC_Efficiencies!AM192</f>
        <v>4.6127562642369009</v>
      </c>
      <c r="AN232" s="1">
        <f>AN171 * GH_TFC_Efficiencies!AN192</f>
        <v>5.3363258743132782</v>
      </c>
      <c r="AO232" s="1">
        <f>AO171 * GH_TFC_Efficiencies!AO192</f>
        <v>5.7885568806110133</v>
      </c>
      <c r="AP232" s="1">
        <f>AP171 * GH_TFC_Efficiencies!AP192</f>
        <v>7.1452498995042202</v>
      </c>
      <c r="AQ232" s="1">
        <f>AQ171 * GH_TFC_Efficiencies!AQ192</f>
        <v>7.5974809058019561</v>
      </c>
      <c r="AR232" s="1">
        <f>AR171 * GH_TFC_Efficiencies!AR192</f>
        <v>9.4968511322524432</v>
      </c>
      <c r="AS232" s="1">
        <f>AS171 * GH_TFC_Efficiencies!AS192</f>
        <v>16.551654830497117</v>
      </c>
      <c r="AT232" s="1">
        <f>AT171 * GH_TFC_Efficiencies!AT192</f>
        <v>13.38603778641297</v>
      </c>
      <c r="AU232" s="1">
        <f>AU171 * GH_TFC_Efficiencies!AU192</f>
        <v>16.008977622939835</v>
      </c>
      <c r="AV232" s="1">
        <f>AV171 * GH_TFC_Efficiencies!AV192</f>
        <v>20.169502880879001</v>
      </c>
      <c r="AW232" s="1">
        <f>AW171 * GH_TFC_Efficiencies!AW192</f>
        <v>18.90325606324534</v>
      </c>
    </row>
    <row r="233" spans="1:49" s="1" customFormat="1">
      <c r="A233" s="1" t="str">
        <f t="shared" si="127"/>
        <v>GH</v>
      </c>
      <c r="B233" s="1" t="str">
        <f t="shared" si="127"/>
        <v>Residential</v>
      </c>
      <c r="C233" s="1" t="str">
        <f t="shared" si="127"/>
        <v>Other kerosene</v>
      </c>
      <c r="D233" s="1" t="str">
        <f t="shared" si="127"/>
        <v>Kerosene stoves</v>
      </c>
      <c r="E233" s="1" t="str">
        <f t="shared" si="127"/>
        <v>MTH.100.C - Kerosene stoves</v>
      </c>
      <c r="F233" s="1" t="s">
        <v>294</v>
      </c>
      <c r="G233" s="1">
        <f>G172 * GH_TFC_Efficiencies!G197</f>
        <v>5.9091518156237424</v>
      </c>
      <c r="H233" s="1">
        <f>H172 * GH_TFC_Efficiencies!H197</f>
        <v>6.4719281790164791</v>
      </c>
      <c r="I233" s="1">
        <f>I172 * GH_TFC_Efficiencies!I197</f>
        <v>6.9643574969851247</v>
      </c>
      <c r="J233" s="1">
        <f>J172 * GH_TFC_Efficiencies!J197</f>
        <v>7.3864397695296784</v>
      </c>
      <c r="K233" s="1">
        <f>K172 * GH_TFC_Efficiencies!K197</f>
        <v>7.1050515878333087</v>
      </c>
      <c r="L233" s="1">
        <f>L172 * GH_TFC_Efficiencies!L197</f>
        <v>7.2457456786814936</v>
      </c>
      <c r="M233" s="1">
        <f>M172 * GH_TFC_Efficiencies!M197</f>
        <v>8.3009513600428768</v>
      </c>
      <c r="N233" s="1">
        <f>N172 * GH_TFC_Efficiencies!N197</f>
        <v>9.918933404796995</v>
      </c>
      <c r="O233" s="1">
        <f>O172 * GH_TFC_Efficiencies!O197</f>
        <v>9.4968511322524432</v>
      </c>
      <c r="P233" s="1">
        <f>P172 * GH_TFC_Efficiencies!P197</f>
        <v>6.0498459064719263</v>
      </c>
      <c r="Q233" s="1">
        <f>Q172 * GH_TFC_Efficiencies!Q197</f>
        <v>10.270668631917456</v>
      </c>
      <c r="R233" s="1">
        <f>R172 * GH_TFC_Efficiencies!R197</f>
        <v>9.4265040868283503</v>
      </c>
      <c r="S233" s="1">
        <f>S172 * GH_TFC_Efficiencies!S197</f>
        <v>4.2911697708696224</v>
      </c>
      <c r="T233" s="1">
        <f>T172 * GH_TFC_Efficiencies!T197</f>
        <v>6.4015811335923871</v>
      </c>
      <c r="U233" s="1">
        <f>U172 * GH_TFC_Efficiencies!U197</f>
        <v>8.7230336325874287</v>
      </c>
      <c r="V233" s="1">
        <f>V172 * GH_TFC_Efficiencies!V197</f>
        <v>8.3009513600428768</v>
      </c>
      <c r="W233" s="1">
        <f>W172 * GH_TFC_Efficiencies!W197</f>
        <v>9.7782393139488128</v>
      </c>
      <c r="X233" s="1">
        <f>X172 * GH_TFC_Efficiencies!X197</f>
        <v>9.4968511322524432</v>
      </c>
      <c r="Y233" s="1">
        <f>Y172 * GH_TFC_Efficiencies!Y197</f>
        <v>10.411362722765642</v>
      </c>
      <c r="Z233" s="1">
        <f>Z172 * GH_TFC_Efficiencies!Z197</f>
        <v>9.0747688597078895</v>
      </c>
      <c r="AA233" s="1">
        <f>AA172 * GH_TFC_Efficiencies!AA197</f>
        <v>5.6981106793514655</v>
      </c>
      <c r="AB233" s="1">
        <f>AB172 * GH_TFC_Efficiencies!AB197</f>
        <v>6.1201929518960192</v>
      </c>
      <c r="AC233" s="1">
        <f>AC172 * GH_TFC_Efficiencies!AC197</f>
        <v>6.0498459064719263</v>
      </c>
      <c r="AD233" s="1">
        <f>AD172 * GH_TFC_Efficiencies!AD197</f>
        <v>6.542275224440572</v>
      </c>
      <c r="AE233" s="1">
        <f>AE172 * GH_TFC_Efficiencies!AE197</f>
        <v>7.3864397695296784</v>
      </c>
      <c r="AF233" s="1">
        <f>AF172 * GH_TFC_Efficiencies!AF197</f>
        <v>8.3009513600428768</v>
      </c>
      <c r="AG233" s="1">
        <f>AG172 * GH_TFC_Efficiencies!AG197</f>
        <v>9.0044218142837984</v>
      </c>
      <c r="AH233" s="1">
        <f>AH172 * GH_TFC_Efficiencies!AH197</f>
        <v>9.9892804502210879</v>
      </c>
      <c r="AI233" s="1">
        <f>AI172 * GH_TFC_Efficiencies!AI197</f>
        <v>9.7782393139488128</v>
      </c>
      <c r="AJ233" s="1">
        <f>AJ172 * GH_TFC_Efficiencies!AJ197</f>
        <v>3.7283934074768847</v>
      </c>
      <c r="AK233" s="1">
        <f>AK172 * GH_TFC_Efficiencies!AK197</f>
        <v>7.1050515878333087</v>
      </c>
      <c r="AL233" s="1">
        <f>AL172 * GH_TFC_Efficiencies!AL197</f>
        <v>4.4318638617178063</v>
      </c>
      <c r="AM233" s="1">
        <f>AM172 * GH_TFC_Efficiencies!AM197</f>
        <v>8.0195631783465071</v>
      </c>
      <c r="AN233" s="1">
        <f>AN172 * GH_TFC_Efficiencies!AN197</f>
        <v>8.0899102237706</v>
      </c>
      <c r="AO233" s="1">
        <f>AO172 * GH_TFC_Efficiencies!AO197</f>
        <v>6.4015811335923871</v>
      </c>
      <c r="AP233" s="1">
        <f>AP172 * GH_TFC_Efficiencies!AP197</f>
        <v>4.7132520434141751</v>
      </c>
      <c r="AQ233" s="1">
        <f>AQ172 * GH_TFC_Efficiencies!AQ197</f>
        <v>8.9340747688597055</v>
      </c>
      <c r="AR233" s="1">
        <f>AR172 * GH_TFC_Efficiencies!AR197</f>
        <v>12.451427040064313</v>
      </c>
      <c r="AS233" s="1">
        <f>AS172 * GH_TFC_Efficiencies!AS197</f>
        <v>6.542275224440572</v>
      </c>
      <c r="AT233" s="1">
        <f>AT172 * GH_TFC_Efficiencies!AT197</f>
        <v>5.6277636339273744</v>
      </c>
      <c r="AU233" s="1">
        <f>AU172 * GH_TFC_Efficiencies!AU197</f>
        <v>4.5725579525659912</v>
      </c>
      <c r="AV233" s="1">
        <f>AV172 * GH_TFC_Efficiencies!AV197</f>
        <v>3.376658180356424</v>
      </c>
      <c r="AW233" s="1">
        <f>AW172 * GH_TFC_Efficiencies!AW197</f>
        <v>2.0400643172986728</v>
      </c>
    </row>
    <row r="234" spans="1:49" s="1" customFormat="1">
      <c r="A234" s="1" t="str">
        <f t="shared" si="127"/>
        <v>GH</v>
      </c>
      <c r="B234" s="1" t="str">
        <f t="shared" si="127"/>
        <v>Residential</v>
      </c>
      <c r="C234" s="1" t="str">
        <f t="shared" si="127"/>
        <v>Primary solid biofuels</v>
      </c>
      <c r="D234" s="1" t="str">
        <f t="shared" si="127"/>
        <v>Wood stoves</v>
      </c>
      <c r="E234" s="1" t="str">
        <f t="shared" si="127"/>
        <v>MTH.100.C - Wood stoves</v>
      </c>
      <c r="F234" s="1" t="s">
        <v>294</v>
      </c>
      <c r="G234" s="1">
        <f>G173 * GH_TFC_Efficiencies!G202</f>
        <v>41.195229800348379</v>
      </c>
      <c r="H234" s="1">
        <f>H173 * GH_TFC_Efficiencies!H202</f>
        <v>43.333779981240781</v>
      </c>
      <c r="I234" s="1">
        <f>I173 * GH_TFC_Efficiencies!I202</f>
        <v>45.613024252981369</v>
      </c>
      <c r="J234" s="1">
        <f>J173 * GH_TFC_Efficiencies!J202</f>
        <v>45.162803162267181</v>
      </c>
      <c r="K234" s="1">
        <f>K173 * GH_TFC_Efficiencies!K202</f>
        <v>46.485327616240113</v>
      </c>
      <c r="L234" s="1">
        <f>L173 * GH_TFC_Efficiencies!L202</f>
        <v>47.779713252043408</v>
      </c>
      <c r="M234" s="1">
        <f>M173 * GH_TFC_Efficiencies!M202</f>
        <v>48.989682433337791</v>
      </c>
      <c r="N234" s="1">
        <f>N173 * GH_TFC_Efficiencies!N202</f>
        <v>50.340345705480367</v>
      </c>
      <c r="O234" s="1">
        <f>O173 * GH_TFC_Efficiencies!O202</f>
        <v>51.606592523114031</v>
      </c>
      <c r="P234" s="1">
        <f>P173 * GH_TFC_Efficiencies!P202</f>
        <v>52.957255795256593</v>
      </c>
      <c r="Q234" s="1">
        <f>Q173 * GH_TFC_Efficiencies!Q202</f>
        <v>54.364196703738436</v>
      </c>
      <c r="R234" s="1">
        <f>R173 * GH_TFC_Efficiencies!R202</f>
        <v>55.771137612220279</v>
      </c>
      <c r="S234" s="1">
        <f>S173 * GH_TFC_Efficiencies!S202</f>
        <v>57.262494975211034</v>
      </c>
      <c r="T234" s="1">
        <f>T173 * GH_TFC_Efficiencies!T202</f>
        <v>57.994104247621593</v>
      </c>
      <c r="U234" s="1">
        <f>U173 * GH_TFC_Efficiencies!U202</f>
        <v>59.738710974139082</v>
      </c>
      <c r="V234" s="1">
        <f>V173 * GH_TFC_Efficiencies!V202</f>
        <v>61.539595336995838</v>
      </c>
      <c r="W234" s="1">
        <f>W173 * GH_TFC_Efficiencies!W202</f>
        <v>63.368618518022238</v>
      </c>
      <c r="X234" s="1">
        <f>X173 * GH_TFC_Efficiencies!X202</f>
        <v>65.31019697172718</v>
      </c>
      <c r="Y234" s="1">
        <f>Y173 * GH_TFC_Efficiencies!Y202</f>
        <v>67.33619187994104</v>
      </c>
      <c r="Z234" s="1">
        <f>Z173 * GH_TFC_Efficiencies!Z202</f>
        <v>69.334047969985249</v>
      </c>
      <c r="AA234" s="1">
        <f>AA173 * GH_TFC_Efficiencies!AA202</f>
        <v>71.500736969047281</v>
      </c>
      <c r="AB234" s="1">
        <f>AB173 * GH_TFC_Efficiencies!AB202</f>
        <v>73.723703604448602</v>
      </c>
      <c r="AC234" s="1">
        <f>AC173 * GH_TFC_Efficiencies!AC202</f>
        <v>76.002947876189197</v>
      </c>
      <c r="AD234" s="1">
        <f>AD173 * GH_TFC_Efficiencies!AD202</f>
        <v>78.338469784269051</v>
      </c>
      <c r="AE234" s="1">
        <f>AE173 * GH_TFC_Efficiencies!AE202</f>
        <v>80.561436419670372</v>
      </c>
      <c r="AF234" s="1">
        <f>AF173 * GH_TFC_Efficiencies!AF202</f>
        <v>82.503014873375307</v>
      </c>
      <c r="AG234" s="1">
        <f>AG173 * GH_TFC_Efficiencies!AG202</f>
        <v>84.388315690740981</v>
      </c>
      <c r="AH234" s="1">
        <f>AH173 * GH_TFC_Efficiencies!AH202</f>
        <v>86.639421144311939</v>
      </c>
      <c r="AI234" s="1">
        <f>AI173 * GH_TFC_Efficiencies!AI202</f>
        <v>88.524721961677599</v>
      </c>
      <c r="AJ234" s="1">
        <f>AJ173 * GH_TFC_Efficiencies!AJ202</f>
        <v>56.896690339005758</v>
      </c>
      <c r="AK234" s="1">
        <f>AK173 * GH_TFC_Efficiencies!AK202</f>
        <v>51.578453704944387</v>
      </c>
      <c r="AL234" s="1">
        <f>AL173 * GH_TFC_Efficiencies!AL202</f>
        <v>48.089240251909416</v>
      </c>
      <c r="AM234" s="1">
        <f>AM173 * GH_TFC_Efficiencies!AM202</f>
        <v>44.290499799008437</v>
      </c>
      <c r="AN234" s="1">
        <f>AN173 * GH_TFC_Efficiencies!AN202</f>
        <v>41.110813345839475</v>
      </c>
      <c r="AO234" s="1">
        <f>AO173 * GH_TFC_Efficiencies!AO202</f>
        <v>38.156237438027603</v>
      </c>
      <c r="AP234" s="1">
        <f>AP173 * GH_TFC_Efficiencies!AP202</f>
        <v>35.483049711912095</v>
      </c>
      <c r="AQ234" s="1">
        <f>AQ173 * GH_TFC_Efficiencies!AQ202</f>
        <v>33.485193621867879</v>
      </c>
      <c r="AR234" s="1">
        <f>AR173 * GH_TFC_Efficiencies!AR202</f>
        <v>31.881280986198576</v>
      </c>
      <c r="AS234" s="1">
        <f>AS173 * GH_TFC_Efficiencies!AS202</f>
        <v>30.952699986600564</v>
      </c>
      <c r="AT234" s="1">
        <f>AT173 * GH_TFC_Efficiencies!AT202</f>
        <v>30.361784805038184</v>
      </c>
      <c r="AU234" s="1">
        <f>AU173 * GH_TFC_Efficiencies!AU202</f>
        <v>31.290365804636203</v>
      </c>
      <c r="AV234" s="1">
        <f>AV173 * GH_TFC_Efficiencies!AV202</f>
        <v>30.952699986600564</v>
      </c>
      <c r="AW234" s="1">
        <f>AW173 * GH_TFC_Efficiencies!AW202</f>
        <v>31.262226986466565</v>
      </c>
    </row>
    <row r="235" spans="1:49" s="1" customFormat="1">
      <c r="A235" s="1" t="str">
        <f t="shared" si="127"/>
        <v>GH</v>
      </c>
      <c r="B235" s="1" t="str">
        <f t="shared" si="127"/>
        <v>Non-specified (other)</v>
      </c>
      <c r="C235" s="1" t="str">
        <f t="shared" si="127"/>
        <v>Electricity</v>
      </c>
      <c r="D235" s="1" t="str">
        <f t="shared" si="127"/>
        <v>Electric motors</v>
      </c>
      <c r="E235" s="1" t="str">
        <f t="shared" si="127"/>
        <v>MD - Electric motors</v>
      </c>
      <c r="F235" s="1" t="s">
        <v>294</v>
      </c>
      <c r="G235" s="1">
        <f>G174 * GH_TFC_Efficiencies!G207</f>
        <v>0</v>
      </c>
      <c r="H235" s="1">
        <f>H174 * GH_TFC_Efficiencies!H207</f>
        <v>0</v>
      </c>
      <c r="I235" s="1">
        <f>I174 * GH_TFC_Efficiencies!I207</f>
        <v>0</v>
      </c>
      <c r="J235" s="1">
        <f>J174 * GH_TFC_Efficiencies!J207</f>
        <v>0</v>
      </c>
      <c r="K235" s="1">
        <f>K174 * GH_TFC_Efficiencies!K207</f>
        <v>0</v>
      </c>
      <c r="L235" s="1">
        <f>L174 * GH_TFC_Efficiencies!L207</f>
        <v>0</v>
      </c>
      <c r="M235" s="1">
        <f>M174 * GH_TFC_Efficiencies!M207</f>
        <v>0</v>
      </c>
      <c r="N235" s="1">
        <f>N174 * GH_TFC_Efficiencies!N207</f>
        <v>0</v>
      </c>
      <c r="O235" s="1">
        <f>O174 * GH_TFC_Efficiencies!O207</f>
        <v>0</v>
      </c>
      <c r="P235" s="1">
        <f>P174 * GH_TFC_Efficiencies!P207</f>
        <v>0</v>
      </c>
      <c r="Q235" s="1">
        <f>Q174 * GH_TFC_Efficiencies!Q207</f>
        <v>0</v>
      </c>
      <c r="R235" s="1">
        <f>R174 * GH_TFC_Efficiencies!R207</f>
        <v>0</v>
      </c>
      <c r="S235" s="1">
        <f>S174 * GH_TFC_Efficiencies!S207</f>
        <v>0</v>
      </c>
      <c r="T235" s="1">
        <f>T174 * GH_TFC_Efficiencies!T207</f>
        <v>0</v>
      </c>
      <c r="U235" s="1">
        <f>U174 * GH_TFC_Efficiencies!U207</f>
        <v>0</v>
      </c>
      <c r="V235" s="1">
        <f>V174 * GH_TFC_Efficiencies!V207</f>
        <v>0</v>
      </c>
      <c r="W235" s="1">
        <f>W174 * GH_TFC_Efficiencies!W207</f>
        <v>0</v>
      </c>
      <c r="X235" s="1">
        <f>X174 * GH_TFC_Efficiencies!X207</f>
        <v>0</v>
      </c>
      <c r="Y235" s="1">
        <f>Y174 * GH_TFC_Efficiencies!Y207</f>
        <v>0</v>
      </c>
      <c r="Z235" s="1">
        <f>Z174 * GH_TFC_Efficiencies!Z207</f>
        <v>0</v>
      </c>
      <c r="AA235" s="1">
        <f>AA174 * GH_TFC_Efficiencies!AA207</f>
        <v>0</v>
      </c>
      <c r="AB235" s="1">
        <f>AB174 * GH_TFC_Efficiencies!AB207</f>
        <v>0</v>
      </c>
      <c r="AC235" s="1">
        <f>AC174 * GH_TFC_Efficiencies!AC207</f>
        <v>0</v>
      </c>
      <c r="AD235" s="1">
        <f>AD174 * GH_TFC_Efficiencies!AD207</f>
        <v>0</v>
      </c>
      <c r="AE235" s="1">
        <f>AE174 * GH_TFC_Efficiencies!AE207</f>
        <v>1.693650621301777</v>
      </c>
      <c r="AF235" s="1">
        <f>AF174 * GH_TFC_Efficiencies!AF207</f>
        <v>2.269389139393942</v>
      </c>
      <c r="AG235" s="1">
        <f>AG174 * GH_TFC_Efficiencies!AG207</f>
        <v>5.5680088554216932E-2</v>
      </c>
      <c r="AH235" s="1">
        <f>AH174 * GH_TFC_Efficiencies!AH207</f>
        <v>0</v>
      </c>
      <c r="AI235" s="1">
        <f>AI174 * GH_TFC_Efficiencies!AI207</f>
        <v>4.4100655357142901E-2</v>
      </c>
      <c r="AJ235" s="1">
        <f>AJ174 * GH_TFC_Efficiencies!AJ207</f>
        <v>0</v>
      </c>
      <c r="AK235" s="1">
        <f>AK174 * GH_TFC_Efficiencies!AK207</f>
        <v>0</v>
      </c>
      <c r="AL235" s="1">
        <f>AL174 * GH_TFC_Efficiencies!AL207</f>
        <v>0</v>
      </c>
      <c r="AM235" s="1">
        <f>AM174 * GH_TFC_Efficiencies!AM207</f>
        <v>0</v>
      </c>
      <c r="AN235" s="1">
        <f>AN174 * GH_TFC_Efficiencies!AN207</f>
        <v>0</v>
      </c>
      <c r="AO235" s="1">
        <f>AO174 * GH_TFC_Efficiencies!AO207</f>
        <v>0</v>
      </c>
      <c r="AP235" s="1">
        <f>AP174 * GH_TFC_Efficiencies!AP207</f>
        <v>0</v>
      </c>
      <c r="AQ235" s="1">
        <f>AQ174 * GH_TFC_Efficiencies!AQ207</f>
        <v>0</v>
      </c>
      <c r="AR235" s="1">
        <f>AR174 * GH_TFC_Efficiencies!AR207</f>
        <v>0</v>
      </c>
      <c r="AS235" s="1">
        <f>AS174 * GH_TFC_Efficiencies!AS207</f>
        <v>0</v>
      </c>
      <c r="AT235" s="1">
        <f>AT174 * GH_TFC_Efficiencies!AT207</f>
        <v>0</v>
      </c>
      <c r="AU235" s="1">
        <f>AU174 * GH_TFC_Efficiencies!AU207</f>
        <v>0</v>
      </c>
      <c r="AV235" s="1">
        <f>AV174 * GH_TFC_Efficiencies!AV207</f>
        <v>0</v>
      </c>
      <c r="AW235" s="1">
        <f>AW174 * GH_TFC_Efficiencies!AW207</f>
        <v>0</v>
      </c>
    </row>
    <row r="236" spans="1:49" s="1" customFormat="1">
      <c r="A236" s="1" t="str">
        <f t="shared" si="127"/>
        <v>GH</v>
      </c>
      <c r="B236" s="1" t="str">
        <f t="shared" si="127"/>
        <v>Non-specified (other)</v>
      </c>
      <c r="C236" s="1" t="str">
        <f t="shared" si="127"/>
        <v>Electricity</v>
      </c>
      <c r="D236" s="1" t="str">
        <f t="shared" si="127"/>
        <v>Electric heaters - MTH.100.C</v>
      </c>
      <c r="E236" s="1" t="str">
        <f t="shared" si="127"/>
        <v>MTH.100.C - Electric heaters</v>
      </c>
      <c r="F236" s="1" t="s">
        <v>294</v>
      </c>
      <c r="G236" s="1">
        <f>G175 * GH_TFC_Efficiencies!G210</f>
        <v>0</v>
      </c>
      <c r="H236" s="1">
        <f>H175 * GH_TFC_Efficiencies!H210</f>
        <v>0</v>
      </c>
      <c r="I236" s="1">
        <f>I175 * GH_TFC_Efficiencies!I210</f>
        <v>0</v>
      </c>
      <c r="J236" s="1">
        <f>J175 * GH_TFC_Efficiencies!J210</f>
        <v>0</v>
      </c>
      <c r="K236" s="1">
        <f>K175 * GH_TFC_Efficiencies!K210</f>
        <v>0</v>
      </c>
      <c r="L236" s="1">
        <f>L175 * GH_TFC_Efficiencies!L210</f>
        <v>0</v>
      </c>
      <c r="M236" s="1">
        <f>M175 * GH_TFC_Efficiencies!M210</f>
        <v>0</v>
      </c>
      <c r="N236" s="1">
        <f>N175 * GH_TFC_Efficiencies!N210</f>
        <v>0</v>
      </c>
      <c r="O236" s="1">
        <f>O175 * GH_TFC_Efficiencies!O210</f>
        <v>0</v>
      </c>
      <c r="P236" s="1">
        <f>P175 * GH_TFC_Efficiencies!P210</f>
        <v>0</v>
      </c>
      <c r="Q236" s="1">
        <f>Q175 * GH_TFC_Efficiencies!Q210</f>
        <v>0</v>
      </c>
      <c r="R236" s="1">
        <f>R175 * GH_TFC_Efficiencies!R210</f>
        <v>0</v>
      </c>
      <c r="S236" s="1">
        <f>S175 * GH_TFC_Efficiencies!S210</f>
        <v>0</v>
      </c>
      <c r="T236" s="1">
        <f>T175 * GH_TFC_Efficiencies!T210</f>
        <v>0</v>
      </c>
      <c r="U236" s="1">
        <f>U175 * GH_TFC_Efficiencies!U210</f>
        <v>0</v>
      </c>
      <c r="V236" s="1">
        <f>V175 * GH_TFC_Efficiencies!V210</f>
        <v>0</v>
      </c>
      <c r="W236" s="1">
        <f>W175 * GH_TFC_Efficiencies!W210</f>
        <v>0</v>
      </c>
      <c r="X236" s="1">
        <f>X175 * GH_TFC_Efficiencies!X210</f>
        <v>0</v>
      </c>
      <c r="Y236" s="1">
        <f>Y175 * GH_TFC_Efficiencies!Y210</f>
        <v>0</v>
      </c>
      <c r="Z236" s="1">
        <f>Z175 * GH_TFC_Efficiencies!Z210</f>
        <v>0</v>
      </c>
      <c r="AA236" s="1">
        <f>AA175 * GH_TFC_Efficiencies!AA210</f>
        <v>0</v>
      </c>
      <c r="AB236" s="1">
        <f>AB175 * GH_TFC_Efficiencies!AB210</f>
        <v>0</v>
      </c>
      <c r="AC236" s="1">
        <f>AC175 * GH_TFC_Efficiencies!AC210</f>
        <v>0</v>
      </c>
      <c r="AD236" s="1">
        <f>AD175 * GH_TFC_Efficiencies!AD210</f>
        <v>0</v>
      </c>
      <c r="AE236" s="1">
        <f>AE175 * GH_TFC_Efficiencies!AE210</f>
        <v>0.36938442668248156</v>
      </c>
      <c r="AF236" s="1">
        <f>AF175 * GH_TFC_Efficiencies!AF210</f>
        <v>0.49401532408366111</v>
      </c>
      <c r="AG236" s="1">
        <f>AG175 * GH_TFC_Efficiencies!AG210</f>
        <v>1.2097996703415562E-2</v>
      </c>
      <c r="AH236" s="1">
        <f>AH175 * GH_TFC_Efficiencies!AH210</f>
        <v>0</v>
      </c>
      <c r="AI236" s="1">
        <f>AI175 * GH_TFC_Efficiencies!AI210</f>
        <v>9.5463811948469559E-3</v>
      </c>
      <c r="AJ236" s="1">
        <f>AJ175 * GH_TFC_Efficiencies!AJ210</f>
        <v>0</v>
      </c>
      <c r="AK236" s="1">
        <f>AK175 * GH_TFC_Efficiencies!AK210</f>
        <v>0</v>
      </c>
      <c r="AL236" s="1">
        <f>AL175 * GH_TFC_Efficiencies!AL210</f>
        <v>0</v>
      </c>
      <c r="AM236" s="1">
        <f>AM175 * GH_TFC_Efficiencies!AM210</f>
        <v>0</v>
      </c>
      <c r="AN236" s="1">
        <f>AN175 * GH_TFC_Efficiencies!AN210</f>
        <v>0</v>
      </c>
      <c r="AO236" s="1">
        <f>AO175 * GH_TFC_Efficiencies!AO210</f>
        <v>0</v>
      </c>
      <c r="AP236" s="1">
        <f>AP175 * GH_TFC_Efficiencies!AP210</f>
        <v>0</v>
      </c>
      <c r="AQ236" s="1">
        <f>AQ175 * GH_TFC_Efficiencies!AQ210</f>
        <v>0</v>
      </c>
      <c r="AR236" s="1">
        <f>AR175 * GH_TFC_Efficiencies!AR210</f>
        <v>0</v>
      </c>
      <c r="AS236" s="1">
        <f>AS175 * GH_TFC_Efficiencies!AS210</f>
        <v>0</v>
      </c>
      <c r="AT236" s="1">
        <f>AT175 * GH_TFC_Efficiencies!AT210</f>
        <v>0</v>
      </c>
      <c r="AU236" s="1">
        <f>AU175 * GH_TFC_Efficiencies!AU210</f>
        <v>0</v>
      </c>
      <c r="AV236" s="1">
        <f>AV175 * GH_TFC_Efficiencies!AV210</f>
        <v>0</v>
      </c>
      <c r="AW236" s="1">
        <f>AW175 * GH_TFC_Efficiencies!AW210</f>
        <v>0</v>
      </c>
    </row>
    <row r="237" spans="1:49" s="1" customFormat="1">
      <c r="A237" s="1" t="str">
        <f t="shared" si="127"/>
        <v>GH</v>
      </c>
      <c r="B237" s="1" t="str">
        <f t="shared" si="127"/>
        <v>Non-specified (other)</v>
      </c>
      <c r="C237" s="1" t="str">
        <f t="shared" si="127"/>
        <v>Electricity</v>
      </c>
      <c r="D237" s="1" t="str">
        <f t="shared" si="127"/>
        <v>Electric lights</v>
      </c>
      <c r="E237" s="1" t="str">
        <f t="shared" si="127"/>
        <v>Light - Electric lights</v>
      </c>
      <c r="F237" s="1" t="s">
        <v>294</v>
      </c>
      <c r="G237" s="1">
        <f>G176 * GH_TFC_Efficiencies!G213</f>
        <v>0</v>
      </c>
      <c r="H237" s="1">
        <f>H176 * GH_TFC_Efficiencies!H213</f>
        <v>0</v>
      </c>
      <c r="I237" s="1">
        <f>I176 * GH_TFC_Efficiencies!I213</f>
        <v>0</v>
      </c>
      <c r="J237" s="1">
        <f>J176 * GH_TFC_Efficiencies!J213</f>
        <v>6.2776564585896501E-3</v>
      </c>
      <c r="K237" s="1">
        <f>K176 * GH_TFC_Efficiencies!K213</f>
        <v>0</v>
      </c>
      <c r="L237" s="1">
        <f>L176 * GH_TFC_Efficiencies!L213</f>
        <v>6.3555156016010797E-3</v>
      </c>
      <c r="M237" s="1">
        <f>M176 * GH_TFC_Efficiencies!M213</f>
        <v>6.392090853926705E-3</v>
      </c>
      <c r="N237" s="1">
        <f>N176 * GH_TFC_Efficiencies!N213</f>
        <v>0</v>
      </c>
      <c r="O237" s="1">
        <f>O176 * GH_TFC_Efficiencies!O213</f>
        <v>0</v>
      </c>
      <c r="P237" s="1">
        <f>P176 * GH_TFC_Efficiencies!P213</f>
        <v>0</v>
      </c>
      <c r="Q237" s="1">
        <f>Q176 * GH_TFC_Efficiencies!Q213</f>
        <v>6.5226964020286288E-3</v>
      </c>
      <c r="R237" s="1">
        <f>R176 * GH_TFC_Efficiencies!R213</f>
        <v>5.2411391390031696E-2</v>
      </c>
      <c r="S237" s="1">
        <f>S176 * GH_TFC_Efficiencies!S213</f>
        <v>3.9471491396155418E-2</v>
      </c>
      <c r="T237" s="1">
        <f>T176 * GH_TFC_Efficiencies!T213</f>
        <v>1.9812510986533357E-2</v>
      </c>
      <c r="U237" s="1">
        <f>U176 * GH_TFC_Efficiencies!U213</f>
        <v>3.9769135273257677E-2</v>
      </c>
      <c r="V237" s="1">
        <f>V176 * GH_TFC_Efficiencies!V213</f>
        <v>0</v>
      </c>
      <c r="W237" s="1">
        <f>W176 * GH_TFC_Efficiencies!W213</f>
        <v>0</v>
      </c>
      <c r="X237" s="1">
        <f>X176 * GH_TFC_Efficiencies!X213</f>
        <v>0</v>
      </c>
      <c r="Y237" s="1">
        <f>Y176 * GH_TFC_Efficiencies!Y213</f>
        <v>6.7085692844696581E-3</v>
      </c>
      <c r="Z237" s="1">
        <f>Z176 * GH_TFC_Efficiencies!Z213</f>
        <v>6.7247404372345228E-3</v>
      </c>
      <c r="AA237" s="1">
        <f>AA176 * GH_TFC_Efficiencies!AA213</f>
        <v>0</v>
      </c>
      <c r="AB237" s="1">
        <f>AB176 * GH_TFC_Efficiencies!AB213</f>
        <v>0</v>
      </c>
      <c r="AC237" s="1">
        <f>AC176 * GH_TFC_Efficiencies!AC213</f>
        <v>6.7638366188087686E-3</v>
      </c>
      <c r="AD237" s="1">
        <f>AD176 * GH_TFC_Efficiencies!AD213</f>
        <v>6.7737295870934E-3</v>
      </c>
      <c r="AE237" s="1">
        <f>AE176 * GH_TFC_Efficiencies!AE213</f>
        <v>0.33583258827917534</v>
      </c>
      <c r="AF237" s="1">
        <f>AF176 * GH_TFC_Efficiencies!AF213</f>
        <v>0.44964671356939911</v>
      </c>
      <c r="AG237" s="1">
        <f>AG176 * GH_TFC_Efficiencies!AG213</f>
        <v>8.5270086965725279E-3</v>
      </c>
      <c r="AH237" s="1">
        <f>AH176 * GH_TFC_Efficiencies!AH213</f>
        <v>0</v>
      </c>
      <c r="AI237" s="1">
        <f>AI176 * GH_TFC_Efficiencies!AI213</f>
        <v>8.2176581422185261E-3</v>
      </c>
      <c r="AJ237" s="1">
        <f>AJ176 * GH_TFC_Efficiencies!AJ213</f>
        <v>0</v>
      </c>
      <c r="AK237" s="1">
        <f>AK176 * GH_TFC_Efficiencies!AK213</f>
        <v>0</v>
      </c>
      <c r="AL237" s="1">
        <f>AL176 * GH_TFC_Efficiencies!AL213</f>
        <v>0</v>
      </c>
      <c r="AM237" s="1">
        <f>AM176 * GH_TFC_Efficiencies!AM213</f>
        <v>0</v>
      </c>
      <c r="AN237" s="1">
        <f>AN176 * GH_TFC_Efficiencies!AN213</f>
        <v>0</v>
      </c>
      <c r="AO237" s="1">
        <f>AO176 * GH_TFC_Efficiencies!AO213</f>
        <v>0</v>
      </c>
      <c r="AP237" s="1">
        <f>AP176 * GH_TFC_Efficiencies!AP213</f>
        <v>0</v>
      </c>
      <c r="AQ237" s="1">
        <f>AQ176 * GH_TFC_Efficiencies!AQ213</f>
        <v>0</v>
      </c>
      <c r="AR237" s="1">
        <f>AR176 * GH_TFC_Efficiencies!AR213</f>
        <v>0</v>
      </c>
      <c r="AS237" s="1">
        <f>AS176 * GH_TFC_Efficiencies!AS213</f>
        <v>0</v>
      </c>
      <c r="AT237" s="1">
        <f>AT176 * GH_TFC_Efficiencies!AT213</f>
        <v>0</v>
      </c>
      <c r="AU237" s="1">
        <f>AU176 * GH_TFC_Efficiencies!AU213</f>
        <v>0</v>
      </c>
      <c r="AV237" s="1">
        <f>AV176 * GH_TFC_Efficiencies!AV213</f>
        <v>0</v>
      </c>
      <c r="AW237" s="1">
        <f>AW176 * GH_TFC_Efficiencies!AW213</f>
        <v>0</v>
      </c>
    </row>
    <row r="238" spans="1:49" s="1" customFormat="1">
      <c r="A238" s="1" t="str">
        <f t="shared" ref="A238:E244" si="128">A177</f>
        <v>GH</v>
      </c>
      <c r="B238" s="1" t="str">
        <f t="shared" si="128"/>
        <v>Non-specified (other)</v>
      </c>
      <c r="C238" s="1" t="str">
        <f t="shared" si="128"/>
        <v>Electricity</v>
      </c>
      <c r="D238" s="1" t="str">
        <f t="shared" si="128"/>
        <v>Refrigerators</v>
      </c>
      <c r="E238" s="1" t="str">
        <f t="shared" si="128"/>
        <v>LTH.-10.C - Refrigerators</v>
      </c>
      <c r="F238" s="1" t="s">
        <v>294</v>
      </c>
      <c r="G238" s="1">
        <f>G177 * GH_TFC_Efficiencies!G216</f>
        <v>0</v>
      </c>
      <c r="H238" s="1">
        <f>H177 * GH_TFC_Efficiencies!H216</f>
        <v>0</v>
      </c>
      <c r="I238" s="1">
        <f>I177 * GH_TFC_Efficiencies!I216</f>
        <v>0</v>
      </c>
      <c r="J238" s="1">
        <f>J177 * GH_TFC_Efficiencies!J216</f>
        <v>1.1892473630989655E-2</v>
      </c>
      <c r="K238" s="1">
        <f>K177 * GH_TFC_Efficiencies!K216</f>
        <v>0</v>
      </c>
      <c r="L238" s="1">
        <f>L177 * GH_TFC_Efficiencies!L216</f>
        <v>1.2571728355906437E-2</v>
      </c>
      <c r="M238" s="1">
        <f>M177 * GH_TFC_Efficiencies!M216</f>
        <v>1.2918322594037761E-2</v>
      </c>
      <c r="N238" s="1">
        <f>N177 * GH_TFC_Efficiencies!N216</f>
        <v>0</v>
      </c>
      <c r="O238" s="1">
        <f>O177 * GH_TFC_Efficiencies!O216</f>
        <v>0</v>
      </c>
      <c r="P238" s="1">
        <f>P177 * GH_TFC_Efficiencies!P216</f>
        <v>0</v>
      </c>
      <c r="Q238" s="1">
        <f>Q177 * GH_TFC_Efficiencies!Q216</f>
        <v>1.4351145384382646E-2</v>
      </c>
      <c r="R238" s="1">
        <f>R177 * GH_TFC_Efficiencies!R216</f>
        <v>0.1177677003313901</v>
      </c>
      <c r="S238" s="1">
        <f>S177 * GH_TFC_Efficiencies!S216</f>
        <v>9.0572545693481013E-2</v>
      </c>
      <c r="T238" s="1">
        <f>T177 * GH_TFC_Efficiencies!T216</f>
        <v>4.6423591820555603E-2</v>
      </c>
      <c r="U238" s="1">
        <f>U177 * GH_TFC_Efficiencies!U216</f>
        <v>9.5149689091433148E-2</v>
      </c>
      <c r="V238" s="1">
        <f>V177 * GH_TFC_Efficiencies!V216</f>
        <v>0</v>
      </c>
      <c r="W238" s="1">
        <f>W177 * GH_TFC_Efficiencies!W216</f>
        <v>0</v>
      </c>
      <c r="X238" s="1">
        <f>X177 * GH_TFC_Efficiencies!X216</f>
        <v>0</v>
      </c>
      <c r="Y238" s="1">
        <f>Y177 * GH_TFC_Efficiencies!Y216</f>
        <v>1.7439730986606398E-2</v>
      </c>
      <c r="Z238" s="1">
        <f>Z177 * GH_TFC_Efficiencies!Z216</f>
        <v>1.7846704813903169E-2</v>
      </c>
      <c r="AA238" s="1">
        <f>AA177 * GH_TFC_Efficiencies!AA216</f>
        <v>0</v>
      </c>
      <c r="AB238" s="1">
        <f>AB177 * GH_TFC_Efficiencies!AB216</f>
        <v>0</v>
      </c>
      <c r="AC238" s="1">
        <f>AC177 * GH_TFC_Efficiencies!AC216</f>
        <v>1.9095493798485259E-2</v>
      </c>
      <c r="AD238" s="1">
        <f>AD177 * GH_TFC_Efficiencies!AD216</f>
        <v>1.952104596090987E-2</v>
      </c>
      <c r="AE238" s="1">
        <f>AE177 * GH_TFC_Efficiencies!AE216</f>
        <v>0.69416158057896249</v>
      </c>
      <c r="AF238" s="1">
        <f>AF177 * GH_TFC_Efficiencies!AF216</f>
        <v>0.94558482725642423</v>
      </c>
      <c r="AG238" s="1">
        <f>AG177 * GH_TFC_Efficiencies!AG216</f>
        <v>1.59328155648264E-2</v>
      </c>
      <c r="AH238" s="1">
        <f>AH177 * GH_TFC_Efficiencies!AH216</f>
        <v>0</v>
      </c>
      <c r="AI238" s="1">
        <f>AI177 * GH_TFC_Efficiencies!AI216</f>
        <v>1.771089968796092E-2</v>
      </c>
      <c r="AJ238" s="1">
        <f>AJ177 * GH_TFC_Efficiencies!AJ216</f>
        <v>0</v>
      </c>
      <c r="AK238" s="1">
        <f>AK177 * GH_TFC_Efficiencies!AK216</f>
        <v>0</v>
      </c>
      <c r="AL238" s="1">
        <f>AL177 * GH_TFC_Efficiencies!AL216</f>
        <v>0</v>
      </c>
      <c r="AM238" s="1">
        <f>AM177 * GH_TFC_Efficiencies!AM216</f>
        <v>0</v>
      </c>
      <c r="AN238" s="1">
        <f>AN177 * GH_TFC_Efficiencies!AN216</f>
        <v>0</v>
      </c>
      <c r="AO238" s="1">
        <f>AO177 * GH_TFC_Efficiencies!AO216</f>
        <v>0</v>
      </c>
      <c r="AP238" s="1">
        <f>AP177 * GH_TFC_Efficiencies!AP216</f>
        <v>0</v>
      </c>
      <c r="AQ238" s="1">
        <f>AQ177 * GH_TFC_Efficiencies!AQ216</f>
        <v>0</v>
      </c>
      <c r="AR238" s="1">
        <f>AR177 * GH_TFC_Efficiencies!AR216</f>
        <v>0</v>
      </c>
      <c r="AS238" s="1">
        <f>AS177 * GH_TFC_Efficiencies!AS216</f>
        <v>0</v>
      </c>
      <c r="AT238" s="1">
        <f>AT177 * GH_TFC_Efficiencies!AT216</f>
        <v>0</v>
      </c>
      <c r="AU238" s="1">
        <f>AU177 * GH_TFC_Efficiencies!AU216</f>
        <v>0</v>
      </c>
      <c r="AV238" s="1">
        <f>AV177 * GH_TFC_Efficiencies!AV216</f>
        <v>0</v>
      </c>
      <c r="AW238" s="1">
        <f>AW177 * GH_TFC_Efficiencies!AW216</f>
        <v>0</v>
      </c>
    </row>
    <row r="239" spans="1:49" s="1" customFormat="1">
      <c r="A239" s="1" t="str">
        <f t="shared" si="128"/>
        <v>GH</v>
      </c>
      <c r="B239" s="1" t="str">
        <f t="shared" si="128"/>
        <v>Non-specified (other)</v>
      </c>
      <c r="C239" s="1" t="str">
        <f t="shared" si="128"/>
        <v>Electricity</v>
      </c>
      <c r="D239" s="1" t="str">
        <f t="shared" si="128"/>
        <v>Televisions</v>
      </c>
      <c r="E239" s="1" t="str">
        <f t="shared" si="128"/>
        <v>Light - Televisions</v>
      </c>
      <c r="F239" s="1" t="s">
        <v>294</v>
      </c>
      <c r="G239" s="1">
        <f>G178 * GH_TFC_Efficiencies!G219</f>
        <v>0</v>
      </c>
      <c r="H239" s="1">
        <f>H178 * GH_TFC_Efficiencies!H219</f>
        <v>0</v>
      </c>
      <c r="I239" s="1">
        <f>I178 * GH_TFC_Efficiencies!I219</f>
        <v>0</v>
      </c>
      <c r="J239" s="1">
        <f>J178 * GH_TFC_Efficiencies!J219</f>
        <v>1.1635927248332148E-4</v>
      </c>
      <c r="K239" s="1">
        <f>K178 * GH_TFC_Efficiencies!K219</f>
        <v>0</v>
      </c>
      <c r="L239" s="1">
        <f>L178 * GH_TFC_Efficiencies!L219</f>
        <v>1.2126595113097114E-4</v>
      </c>
      <c r="M239" s="1">
        <f>M178 * GH_TFC_Efficiencies!M219</f>
        <v>1.2373431795570803E-4</v>
      </c>
      <c r="N239" s="1">
        <f>N178 * GH_TFC_Efficiencies!N219</f>
        <v>0</v>
      </c>
      <c r="O239" s="1">
        <f>O178 * GH_TFC_Efficiencies!O219</f>
        <v>0</v>
      </c>
      <c r="P239" s="1">
        <f>P178 * GH_TFC_Efficiencies!P219</f>
        <v>0</v>
      </c>
      <c r="Q239" s="1">
        <f>Q178 * GH_TFC_Efficiencies!Q219</f>
        <v>1.3371535052434218E-4</v>
      </c>
      <c r="R239" s="1">
        <f>R178 * GH_TFC_Efficiencies!R219</f>
        <v>1.089913731607934E-3</v>
      </c>
      <c r="S239" s="1">
        <f>S178 * GH_TFC_Efficiencies!S219</f>
        <v>8.3265158254106433E-4</v>
      </c>
      <c r="T239" s="1">
        <f>T178 * GH_TFC_Efficiencies!T219</f>
        <v>4.2397166898235805E-4</v>
      </c>
      <c r="U239" s="1">
        <f>U178 * GH_TFC_Efficiencies!U219</f>
        <v>8.6331305305125338E-4</v>
      </c>
      <c r="V239" s="1">
        <f>V178 * GH_TFC_Efficiencies!V219</f>
        <v>0</v>
      </c>
      <c r="W239" s="1">
        <f>W178 * GH_TFC_Efficiencies!W219</f>
        <v>0</v>
      </c>
      <c r="X239" s="1">
        <f>X178 * GH_TFC_Efficiencies!X219</f>
        <v>0</v>
      </c>
      <c r="Y239" s="1">
        <f>Y178 * GH_TFC_Efficiencies!Y219</f>
        <v>1.5427087921850133E-4</v>
      </c>
      <c r="Z239" s="1">
        <f>Z178 * GH_TFC_Efficiencies!Z219</f>
        <v>1.5690436778942693E-4</v>
      </c>
      <c r="AA239" s="1">
        <f>AA178 * GH_TFC_Efficiencies!AA219</f>
        <v>0</v>
      </c>
      <c r="AB239" s="1">
        <f>AB178 * GH_TFC_Efficiencies!AB219</f>
        <v>0</v>
      </c>
      <c r="AC239" s="1">
        <f>AC178 * GH_TFC_Efficiencies!AC219</f>
        <v>1.6490257665071473E-4</v>
      </c>
      <c r="AD239" s="1">
        <f>AD178 * GH_TFC_Efficiencies!AD219</f>
        <v>1.6760321397000754E-4</v>
      </c>
      <c r="AE239" s="1">
        <f>AE178 * GH_TFC_Efficiencies!AE219</f>
        <v>5.9260032426801546E-3</v>
      </c>
      <c r="AF239" s="1">
        <f>AF178 * GH_TFC_Efficiencies!AF219</f>
        <v>8.0271976936733824E-3</v>
      </c>
      <c r="AG239" s="1">
        <f>AG178 * GH_TFC_Efficiencies!AG219</f>
        <v>1.345113751452984E-4</v>
      </c>
      <c r="AH239" s="1">
        <f>AH178 * GH_TFC_Efficiencies!AH219</f>
        <v>0</v>
      </c>
      <c r="AI239" s="1">
        <f>AI178 * GH_TFC_Efficiencies!AI219</f>
        <v>1.479240873752155E-4</v>
      </c>
      <c r="AJ239" s="1">
        <f>AJ178 * GH_TFC_Efficiencies!AJ219</f>
        <v>0</v>
      </c>
      <c r="AK239" s="1">
        <f>AK178 * GH_TFC_Efficiencies!AK219</f>
        <v>0</v>
      </c>
      <c r="AL239" s="1">
        <f>AL178 * GH_TFC_Efficiencies!AL219</f>
        <v>0</v>
      </c>
      <c r="AM239" s="1">
        <f>AM178 * GH_TFC_Efficiencies!AM219</f>
        <v>0</v>
      </c>
      <c r="AN239" s="1">
        <f>AN178 * GH_TFC_Efficiencies!AN219</f>
        <v>0</v>
      </c>
      <c r="AO239" s="1">
        <f>AO178 * GH_TFC_Efficiencies!AO219</f>
        <v>0</v>
      </c>
      <c r="AP239" s="1">
        <f>AP178 * GH_TFC_Efficiencies!AP219</f>
        <v>0</v>
      </c>
      <c r="AQ239" s="1">
        <f>AQ178 * GH_TFC_Efficiencies!AQ219</f>
        <v>0</v>
      </c>
      <c r="AR239" s="1">
        <f>AR178 * GH_TFC_Efficiencies!AR219</f>
        <v>0</v>
      </c>
      <c r="AS239" s="1">
        <f>AS178 * GH_TFC_Efficiencies!AS219</f>
        <v>0</v>
      </c>
      <c r="AT239" s="1">
        <f>AT178 * GH_TFC_Efficiencies!AT219</f>
        <v>0</v>
      </c>
      <c r="AU239" s="1">
        <f>AU178 * GH_TFC_Efficiencies!AU219</f>
        <v>0</v>
      </c>
      <c r="AV239" s="1">
        <f>AV178 * GH_TFC_Efficiencies!AV219</f>
        <v>0</v>
      </c>
      <c r="AW239" s="1">
        <f>AW178 * GH_TFC_Efficiencies!AW219</f>
        <v>0</v>
      </c>
    </row>
    <row r="240" spans="1:49" s="1" customFormat="1">
      <c r="A240" s="1" t="str">
        <f t="shared" si="128"/>
        <v>GH</v>
      </c>
      <c r="B240" s="1" t="str">
        <f t="shared" si="128"/>
        <v>Non-specified (other)</v>
      </c>
      <c r="C240" s="1" t="str">
        <f t="shared" si="128"/>
        <v>Electricity</v>
      </c>
      <c r="D240" s="1" t="str">
        <f t="shared" si="128"/>
        <v>Fans</v>
      </c>
      <c r="E240" s="1" t="str">
        <f t="shared" si="128"/>
        <v>KE - Fans</v>
      </c>
      <c r="F240" s="1" t="s">
        <v>294</v>
      </c>
      <c r="G240" s="1">
        <f>G179 * GH_TFC_Efficiencies!G222</f>
        <v>0</v>
      </c>
      <c r="H240" s="1">
        <f>H179 * GH_TFC_Efficiencies!H222</f>
        <v>0</v>
      </c>
      <c r="I240" s="1">
        <f>I179 * GH_TFC_Efficiencies!I222</f>
        <v>0</v>
      </c>
      <c r="J240" s="1">
        <f>J179 * GH_TFC_Efficiencies!J222</f>
        <v>1.1847645261972302E-2</v>
      </c>
      <c r="K240" s="1">
        <f>K179 * GH_TFC_Efficiencies!K222</f>
        <v>0</v>
      </c>
      <c r="L240" s="1">
        <f>L179 * GH_TFC_Efficiencies!L222</f>
        <v>1.1774940507146198E-2</v>
      </c>
      <c r="M240" s="1">
        <f>M179 * GH_TFC_Efficiencies!M222</f>
        <v>1.1736963521568009E-2</v>
      </c>
      <c r="N240" s="1">
        <f>N179 * GH_TFC_Efficiencies!N222</f>
        <v>0</v>
      </c>
      <c r="O240" s="1">
        <f>O179 * GH_TFC_Efficiencies!O222</f>
        <v>0</v>
      </c>
      <c r="P240" s="1">
        <f>P179 * GH_TFC_Efficiencies!P222</f>
        <v>0</v>
      </c>
      <c r="Q240" s="1">
        <f>Q179 * GH_TFC_Efficiencies!Q222</f>
        <v>1.1574224858154325E-2</v>
      </c>
      <c r="R240" s="1">
        <f>R179 * GH_TFC_Efficiencies!R222</f>
        <v>9.2246660096205399E-2</v>
      </c>
      <c r="S240" s="1">
        <f>S179 * GH_TFC_Efficiencies!S222</f>
        <v>6.8918142562721607E-2</v>
      </c>
      <c r="T240" s="1">
        <f>T179 * GH_TFC_Efficiencies!T222</f>
        <v>3.4322395810314307E-2</v>
      </c>
      <c r="U240" s="1">
        <f>U179 * GH_TFC_Efficiencies!U222</f>
        <v>6.8364942245875068E-2</v>
      </c>
      <c r="V240" s="1">
        <f>V179 * GH_TFC_Efficiencies!V222</f>
        <v>0</v>
      </c>
      <c r="W240" s="1">
        <f>W179 * GH_TFC_Efficiencies!W222</f>
        <v>0</v>
      </c>
      <c r="X240" s="1">
        <f>X179 * GH_TFC_Efficiencies!X222</f>
        <v>0</v>
      </c>
      <c r="Y240" s="1">
        <f>Y179 * GH_TFC_Efficiencies!Y222</f>
        <v>1.1196760070042576E-2</v>
      </c>
      <c r="Z240" s="1">
        <f>Z179 * GH_TFC_Efficiencies!Z222</f>
        <v>1.1144703147033194E-2</v>
      </c>
      <c r="AA240" s="1">
        <f>AA179 * GH_TFC_Efficiencies!AA222</f>
        <v>0</v>
      </c>
      <c r="AB240" s="1">
        <f>AB179 * GH_TFC_Efficiencies!AB222</f>
        <v>0</v>
      </c>
      <c r="AC240" s="1">
        <f>AC179 * GH_TFC_Efficiencies!AC222</f>
        <v>1.0982033945344491E-2</v>
      </c>
      <c r="AD240" s="1">
        <f>AD179 * GH_TFC_Efficiencies!AD222</f>
        <v>1.092564473389474E-2</v>
      </c>
      <c r="AE240" s="1">
        <f>AE179 * GH_TFC_Efficiencies!AE222</f>
        <v>0.37813523081638578</v>
      </c>
      <c r="AF240" s="1">
        <f>AF179 * GH_TFC_Efficiencies!AF222</f>
        <v>0.50139153231011613</v>
      </c>
      <c r="AG240" s="1">
        <f>AG179 * GH_TFC_Efficiencies!AG222</f>
        <v>8.2243812692432937E-3</v>
      </c>
      <c r="AH240" s="1">
        <f>AH179 * GH_TFC_Efficiencies!AH222</f>
        <v>0</v>
      </c>
      <c r="AI240" s="1">
        <f>AI179 * GH_TFC_Efficiencies!AI222</f>
        <v>8.6664345566325081E-3</v>
      </c>
      <c r="AJ240" s="1">
        <f>AJ179 * GH_TFC_Efficiencies!AJ222</f>
        <v>0</v>
      </c>
      <c r="AK240" s="1">
        <f>AK179 * GH_TFC_Efficiencies!AK222</f>
        <v>0</v>
      </c>
      <c r="AL240" s="1">
        <f>AL179 * GH_TFC_Efficiencies!AL222</f>
        <v>0</v>
      </c>
      <c r="AM240" s="1">
        <f>AM179 * GH_TFC_Efficiencies!AM222</f>
        <v>0</v>
      </c>
      <c r="AN240" s="1">
        <f>AN179 * GH_TFC_Efficiencies!AN222</f>
        <v>0</v>
      </c>
      <c r="AO240" s="1">
        <f>AO179 * GH_TFC_Efficiencies!AO222</f>
        <v>0</v>
      </c>
      <c r="AP240" s="1">
        <f>AP179 * GH_TFC_Efficiencies!AP222</f>
        <v>0</v>
      </c>
      <c r="AQ240" s="1">
        <f>AQ179 * GH_TFC_Efficiencies!AQ222</f>
        <v>0</v>
      </c>
      <c r="AR240" s="1">
        <f>AR179 * GH_TFC_Efficiencies!AR222</f>
        <v>0</v>
      </c>
      <c r="AS240" s="1">
        <f>AS179 * GH_TFC_Efficiencies!AS222</f>
        <v>0</v>
      </c>
      <c r="AT240" s="1">
        <f>AT179 * GH_TFC_Efficiencies!AT222</f>
        <v>0</v>
      </c>
      <c r="AU240" s="1">
        <f>AU179 * GH_TFC_Efficiencies!AU222</f>
        <v>0</v>
      </c>
      <c r="AV240" s="1">
        <f>AV179 * GH_TFC_Efficiencies!AV222</f>
        <v>0</v>
      </c>
      <c r="AW240" s="1">
        <f>AW179 * GH_TFC_Efficiencies!AW222</f>
        <v>0</v>
      </c>
    </row>
    <row r="241" spans="1:49" s="1" customFormat="1">
      <c r="A241" s="1" t="str">
        <f t="shared" si="128"/>
        <v>GH</v>
      </c>
      <c r="B241" s="1" t="str">
        <f t="shared" si="128"/>
        <v>Non-specified (other)</v>
      </c>
      <c r="C241" s="1" t="str">
        <f t="shared" si="128"/>
        <v>Electricity</v>
      </c>
      <c r="D241" s="1" t="str">
        <f t="shared" si="128"/>
        <v>Irons</v>
      </c>
      <c r="E241" s="1" t="str">
        <f t="shared" si="128"/>
        <v>MTH.200.C - Irons</v>
      </c>
      <c r="F241" s="1" t="s">
        <v>294</v>
      </c>
      <c r="G241" s="1">
        <f>G180 * GH_TFC_Efficiencies!G225</f>
        <v>0</v>
      </c>
      <c r="H241" s="1">
        <f>H180 * GH_TFC_Efficiencies!H225</f>
        <v>0</v>
      </c>
      <c r="I241" s="1">
        <f>I180 * GH_TFC_Efficiencies!I225</f>
        <v>0</v>
      </c>
      <c r="J241" s="1">
        <f>J180 * GH_TFC_Efficiencies!J225</f>
        <v>1.9767563435002938E-2</v>
      </c>
      <c r="K241" s="1">
        <f>K180 * GH_TFC_Efficiencies!K225</f>
        <v>0</v>
      </c>
      <c r="L241" s="1">
        <f>L180 * GH_TFC_Efficiencies!L225</f>
        <v>1.9435027348051047E-2</v>
      </c>
      <c r="M241" s="1">
        <f>M180 * GH_TFC_Efficiencies!M225</f>
        <v>1.9268759304575108E-2</v>
      </c>
      <c r="N241" s="1">
        <f>N180 * GH_TFC_Efficiencies!N225</f>
        <v>0</v>
      </c>
      <c r="O241" s="1">
        <f>O180 * GH_TFC_Efficiencies!O225</f>
        <v>0</v>
      </c>
      <c r="P241" s="1">
        <f>P180 * GH_TFC_Efficiencies!P225</f>
        <v>0</v>
      </c>
      <c r="Q241" s="1">
        <f>Q180 * GH_TFC_Efficiencies!Q225</f>
        <v>1.8603687130671336E-2</v>
      </c>
      <c r="R241" s="1">
        <f>R180 * GH_TFC_Efficiencies!R225</f>
        <v>0.14749935269756317</v>
      </c>
      <c r="S241" s="1">
        <f>S180 * GH_TFC_Efficiencies!S225</f>
        <v>0.10962690626231669</v>
      </c>
      <c r="T241" s="1">
        <f>T180 * GH_TFC_Efficiencies!T225</f>
        <v>5.4314649000730526E-2</v>
      </c>
      <c r="U241" s="1">
        <f>U180 * GH_TFC_Efficiencies!U225</f>
        <v>0.1076316897406054</v>
      </c>
      <c r="V241" s="1">
        <f>V180 * GH_TFC_Efficiencies!V225</f>
        <v>0</v>
      </c>
      <c r="W241" s="1">
        <f>W180 * GH_TFC_Efficiencies!W225</f>
        <v>0</v>
      </c>
      <c r="X241" s="1">
        <f>X180 * GH_TFC_Efficiencies!X225</f>
        <v>0</v>
      </c>
      <c r="Y241" s="1">
        <f>Y180 * GH_TFC_Efficiencies!Y225</f>
        <v>1.7273542782863794E-2</v>
      </c>
      <c r="Z241" s="1">
        <f>Z180 * GH_TFC_Efficiencies!Z225</f>
        <v>1.7107274739387855E-2</v>
      </c>
      <c r="AA241" s="1">
        <f>AA180 * GH_TFC_Efficiencies!AA225</f>
        <v>0</v>
      </c>
      <c r="AB241" s="1">
        <f>AB180 * GH_TFC_Efficiencies!AB225</f>
        <v>0</v>
      </c>
      <c r="AC241" s="1">
        <f>AC180 * GH_TFC_Efficiencies!AC225</f>
        <v>1.6608470608960025E-2</v>
      </c>
      <c r="AD241" s="1">
        <f>AD180 * GH_TFC_Efficiencies!AD225</f>
        <v>1.6442202565484079E-2</v>
      </c>
      <c r="AE241" s="1">
        <f>AE180 * GH_TFC_Efficiencies!AE225</f>
        <v>0.56628695260004658</v>
      </c>
      <c r="AF241" s="1">
        <f>AF180 * GH_TFC_Efficiencies!AF225</f>
        <v>0.74722816635777634</v>
      </c>
      <c r="AG241" s="1">
        <f>AG180 * GH_TFC_Efficiencies!AG225</f>
        <v>1.2197660248506893E-2</v>
      </c>
      <c r="AH241" s="1">
        <f>AH180 * GH_TFC_Efficiencies!AH225</f>
        <v>0</v>
      </c>
      <c r="AI241" s="1">
        <f>AI180 * GH_TFC_Efficiencies!AI225</f>
        <v>1.2730286557680348E-2</v>
      </c>
      <c r="AJ241" s="1">
        <f>AJ180 * GH_TFC_Efficiencies!AJ225</f>
        <v>0</v>
      </c>
      <c r="AK241" s="1">
        <f>AK180 * GH_TFC_Efficiencies!AK225</f>
        <v>0</v>
      </c>
      <c r="AL241" s="1">
        <f>AL180 * GH_TFC_Efficiencies!AL225</f>
        <v>0</v>
      </c>
      <c r="AM241" s="1">
        <f>AM180 * GH_TFC_Efficiencies!AM225</f>
        <v>0</v>
      </c>
      <c r="AN241" s="1">
        <f>AN180 * GH_TFC_Efficiencies!AN225</f>
        <v>0</v>
      </c>
      <c r="AO241" s="1">
        <f>AO180 * GH_TFC_Efficiencies!AO225</f>
        <v>0</v>
      </c>
      <c r="AP241" s="1">
        <f>AP180 * GH_TFC_Efficiencies!AP225</f>
        <v>0</v>
      </c>
      <c r="AQ241" s="1">
        <f>AQ180 * GH_TFC_Efficiencies!AQ225</f>
        <v>0</v>
      </c>
      <c r="AR241" s="1">
        <f>AR180 * GH_TFC_Efficiencies!AR225</f>
        <v>0</v>
      </c>
      <c r="AS241" s="1">
        <f>AS180 * GH_TFC_Efficiencies!AS225</f>
        <v>0</v>
      </c>
      <c r="AT241" s="1">
        <f>AT180 * GH_TFC_Efficiencies!AT225</f>
        <v>0</v>
      </c>
      <c r="AU241" s="1">
        <f>AU180 * GH_TFC_Efficiencies!AU225</f>
        <v>0</v>
      </c>
      <c r="AV241" s="1">
        <f>AV180 * GH_TFC_Efficiencies!AV225</f>
        <v>0</v>
      </c>
      <c r="AW241" s="1">
        <f>AW180 * GH_TFC_Efficiencies!AW225</f>
        <v>0</v>
      </c>
    </row>
    <row r="242" spans="1:49" s="1" customFormat="1">
      <c r="A242" s="1" t="str">
        <f t="shared" si="128"/>
        <v>GH</v>
      </c>
      <c r="B242" s="1" t="str">
        <f t="shared" si="128"/>
        <v>Non-specified (other)</v>
      </c>
      <c r="C242" s="1" t="str">
        <f t="shared" si="128"/>
        <v>Electricity</v>
      </c>
      <c r="D242" s="1" t="str">
        <f t="shared" si="128"/>
        <v>Other appliances</v>
      </c>
      <c r="E242" s="1" t="str">
        <f t="shared" si="128"/>
        <v>MD - Other appliances</v>
      </c>
      <c r="F242" s="1" t="s">
        <v>294</v>
      </c>
      <c r="G242" s="1">
        <f>G181 * GH_TFC_Efficiencies!G228</f>
        <v>0</v>
      </c>
      <c r="H242" s="1">
        <f>H181 * GH_TFC_Efficiencies!H228</f>
        <v>0</v>
      </c>
      <c r="I242" s="1">
        <f>I181 * GH_TFC_Efficiencies!I228</f>
        <v>0</v>
      </c>
      <c r="J242" s="1">
        <f>J181 * GH_TFC_Efficiencies!J228</f>
        <v>3.5790469490912899E-2</v>
      </c>
      <c r="K242" s="1">
        <f>K181 * GH_TFC_Efficiencies!K228</f>
        <v>0</v>
      </c>
      <c r="L242" s="1">
        <f>L181 * GH_TFC_Efficiencies!L228</f>
        <v>3.5517222302159292E-2</v>
      </c>
      <c r="M242" s="1">
        <f>M181 * GH_TFC_Efficiencies!M228</f>
        <v>3.5376378946314582E-2</v>
      </c>
      <c r="N242" s="1">
        <f>N181 * GH_TFC_Efficiencies!N228</f>
        <v>0</v>
      </c>
      <c r="O242" s="1">
        <f>O181 * GH_TFC_Efficiencies!O228</f>
        <v>0</v>
      </c>
      <c r="P242" s="1">
        <f>P181 * GH_TFC_Efficiencies!P228</f>
        <v>0</v>
      </c>
      <c r="Q242" s="1">
        <f>Q181 * GH_TFC_Efficiencies!Q228</f>
        <v>3.4784873779816518E-2</v>
      </c>
      <c r="R242" s="1">
        <f>R181 * GH_TFC_Efficiencies!R228</f>
        <v>0.27703971641929748</v>
      </c>
      <c r="S242" s="1">
        <f>S181 * GH_TFC_Efficiencies!S228</f>
        <v>0.20683345290417551</v>
      </c>
      <c r="T242" s="1">
        <f>T181 * GH_TFC_Efficiencies!T228</f>
        <v>0.10293511972400324</v>
      </c>
      <c r="U242" s="1">
        <f>U181 * GH_TFC_Efficiencies!U228</f>
        <v>0.2048901469459658</v>
      </c>
      <c r="V242" s="1">
        <f>V181 * GH_TFC_Efficiencies!V228</f>
        <v>0</v>
      </c>
      <c r="W242" s="1">
        <f>W181 * GH_TFC_Efficiencies!W228</f>
        <v>0</v>
      </c>
      <c r="X242" s="1">
        <f>X181 * GH_TFC_Efficiencies!X228</f>
        <v>0</v>
      </c>
      <c r="Y242" s="1">
        <f>Y181 * GH_TFC_Efficiencies!Y228</f>
        <v>3.3466831079847957E-2</v>
      </c>
      <c r="Z242" s="1">
        <f>Z181 * GH_TFC_Efficiencies!Z228</f>
        <v>3.3289416457948209E-2</v>
      </c>
      <c r="AA242" s="1">
        <f>AA181 * GH_TFC_Efficiencies!AA228</f>
        <v>0</v>
      </c>
      <c r="AB242" s="1">
        <f>AB181 * GH_TFC_Efficiencies!AB228</f>
        <v>0</v>
      </c>
      <c r="AC242" s="1">
        <f>AC181 * GH_TFC_Efficiencies!AC228</f>
        <v>3.2740293546377412E-2</v>
      </c>
      <c r="AD242" s="1">
        <f>AD181 * GH_TFC_Efficiencies!AD228</f>
        <v>3.2551626227229964E-2</v>
      </c>
      <c r="AE242" s="1">
        <f>AE181 * GH_TFC_Efficiencies!AE228</f>
        <v>1.1259032953524912</v>
      </c>
      <c r="AF242" s="1">
        <f>AF181 * GH_TFC_Efficiencies!AF228</f>
        <v>1.4919756837077642</v>
      </c>
      <c r="AG242" s="1">
        <f>AG181 * GH_TFC_Efficiencies!AG228</f>
        <v>2.4458015924321307E-2</v>
      </c>
      <c r="AH242" s="1">
        <f>AH181 * GH_TFC_Efficiencies!AH228</f>
        <v>0</v>
      </c>
      <c r="AI242" s="1">
        <f>AI181 * GH_TFC_Efficiencies!AI228</f>
        <v>2.5741396466092206E-2</v>
      </c>
      <c r="AJ242" s="1">
        <f>AJ181 * GH_TFC_Efficiencies!AJ228</f>
        <v>0</v>
      </c>
      <c r="AK242" s="1">
        <f>AK181 * GH_TFC_Efficiencies!AK228</f>
        <v>0</v>
      </c>
      <c r="AL242" s="1">
        <f>AL181 * GH_TFC_Efficiencies!AL228</f>
        <v>0</v>
      </c>
      <c r="AM242" s="1">
        <f>AM181 * GH_TFC_Efficiencies!AM228</f>
        <v>0</v>
      </c>
      <c r="AN242" s="1">
        <f>AN181 * GH_TFC_Efficiencies!AN228</f>
        <v>0</v>
      </c>
      <c r="AO242" s="1">
        <f>AO181 * GH_TFC_Efficiencies!AO228</f>
        <v>0</v>
      </c>
      <c r="AP242" s="1">
        <f>AP181 * GH_TFC_Efficiencies!AP228</f>
        <v>0</v>
      </c>
      <c r="AQ242" s="1">
        <f>AQ181 * GH_TFC_Efficiencies!AQ228</f>
        <v>0</v>
      </c>
      <c r="AR242" s="1">
        <f>AR181 * GH_TFC_Efficiencies!AR228</f>
        <v>0</v>
      </c>
      <c r="AS242" s="1">
        <f>AS181 * GH_TFC_Efficiencies!AS228</f>
        <v>0</v>
      </c>
      <c r="AT242" s="1">
        <f>AT181 * GH_TFC_Efficiencies!AT228</f>
        <v>0</v>
      </c>
      <c r="AU242" s="1">
        <f>AU181 * GH_TFC_Efficiencies!AU228</f>
        <v>0</v>
      </c>
      <c r="AV242" s="1">
        <f>AV181 * GH_TFC_Efficiencies!AV228</f>
        <v>0</v>
      </c>
      <c r="AW242" s="1">
        <f>AW181 * GH_TFC_Efficiencies!AW228</f>
        <v>0</v>
      </c>
    </row>
    <row r="243" spans="1:49" s="1" customFormat="1">
      <c r="A243" s="1" t="str">
        <f t="shared" si="128"/>
        <v>GH</v>
      </c>
      <c r="B243" s="1" t="str">
        <f t="shared" si="128"/>
        <v>Manual laborers (FD)</v>
      </c>
      <c r="C243" s="1" t="str">
        <f t="shared" si="128"/>
        <v>Food</v>
      </c>
      <c r="D243" s="1" t="str">
        <f t="shared" si="128"/>
        <v>Manual laborers</v>
      </c>
      <c r="E243" s="1" t="str">
        <f t="shared" si="128"/>
        <v>MD - Manual laborers</v>
      </c>
      <c r="F243" s="1" t="s">
        <v>294</v>
      </c>
      <c r="G243" s="1">
        <f>G182 * GH_TFC_Efficiencies!G233</f>
        <v>16.756195107327816</v>
      </c>
      <c r="H243" s="1">
        <f>H182 * GH_TFC_Efficiencies!H233</f>
        <v>17.105036134485005</v>
      </c>
      <c r="I243" s="1">
        <f>I182 * GH_TFC_Efficiencies!I233</f>
        <v>17.461139559624314</v>
      </c>
      <c r="J243" s="1">
        <f>J182 * GH_TFC_Efficiencies!J233</f>
        <v>17.824656558146756</v>
      </c>
      <c r="K243" s="1">
        <f>K182 * GH_TFC_Efficiencies!K233</f>
        <v>18.195741490923751</v>
      </c>
      <c r="L243" s="1">
        <f>L182 * GH_TFC_Efficiencies!L233</f>
        <v>18.574551891083502</v>
      </c>
      <c r="M243" s="1">
        <f>M182 * GH_TFC_Efficiencies!M233</f>
        <v>18.961248618614249</v>
      </c>
      <c r="N243" s="1">
        <f>N182 * GH_TFC_Efficiencies!N233</f>
        <v>19.355995836757128</v>
      </c>
      <c r="O243" s="1">
        <f>O182 * GH_TFC_Efficiencies!O233</f>
        <v>19.758961146593503</v>
      </c>
      <c r="P243" s="1">
        <f>P182 * GH_TFC_Efficiencies!P233</f>
        <v>20.17031565549</v>
      </c>
      <c r="Q243" s="1">
        <f>Q182 * GH_TFC_Efficiencies!Q233</f>
        <v>20.590233989203131</v>
      </c>
      <c r="R243" s="1">
        <f>R182 * GH_TFC_Efficiencies!R233</f>
        <v>21.018894452112377</v>
      </c>
      <c r="S243" s="1">
        <f>S182 * GH_TFC_Efficiencies!S233</f>
        <v>21.456479037972876</v>
      </c>
      <c r="T243" s="1">
        <f>T182 * GH_TFC_Efficiencies!T233</f>
        <v>21.903173532942006</v>
      </c>
      <c r="U243" s="1">
        <f>U182 * GH_TFC_Efficiencies!U233</f>
        <v>22.359167599234375</v>
      </c>
      <c r="V243" s="1">
        <f>V182 * GH_TFC_Efficiencies!V233</f>
        <v>22.824654830321506</v>
      </c>
      <c r="W243" s="1">
        <f>W182 * GH_TFC_Efficiencies!W233</f>
        <v>23.299832879329497</v>
      </c>
      <c r="X243" s="1">
        <f>X182 * GH_TFC_Efficiencies!X233</f>
        <v>23.784903475833502</v>
      </c>
      <c r="Y243" s="1">
        <f>Y182 * GH_TFC_Efficiencies!Y233</f>
        <v>24.280072580334192</v>
      </c>
      <c r="Z243" s="1">
        <f>Z182 * GH_TFC_Efficiencies!Z233</f>
        <v>24.78555042719438</v>
      </c>
      <c r="AA243" s="1">
        <f>AA182 * GH_TFC_Efficiencies!AA233</f>
        <v>25.301551631320251</v>
      </c>
      <c r="AB243" s="1">
        <f>AB182 * GH_TFC_Efficiencies!AB233</f>
        <v>25.828295266387247</v>
      </c>
      <c r="AC243" s="1">
        <f>AC182 * GH_TFC_Efficiencies!AC233</f>
        <v>26.366004988093874</v>
      </c>
      <c r="AD243" s="1">
        <f>AD182 * GH_TFC_Efficiencies!AD233</f>
        <v>26.914909092308257</v>
      </c>
      <c r="AE243" s="1">
        <f>AE182 * GH_TFC_Efficiencies!AE233</f>
        <v>27.475240627400311</v>
      </c>
      <c r="AF243" s="1">
        <f>AF182 * GH_TFC_Efficiencies!AF233</f>
        <v>28.047237496434004</v>
      </c>
      <c r="AG243" s="1">
        <f>AG182 * GH_TFC_Efficiencies!AG233</f>
        <v>28.631142549293372</v>
      </c>
      <c r="AH243" s="1">
        <f>AH182 * GH_TFC_Efficiencies!AH233</f>
        <v>29.227203710341009</v>
      </c>
      <c r="AI243" s="1">
        <f>AI182 * GH_TFC_Efficiencies!AI233</f>
        <v>29.835674050369693</v>
      </c>
      <c r="AJ243" s="1">
        <f>AJ182 * GH_TFC_Efficiencies!AJ233</f>
        <v>30.456811912296264</v>
      </c>
      <c r="AK243" s="1">
        <f>AK182 * GH_TFC_Efficiencies!AK233</f>
        <v>31.090881008494947</v>
      </c>
      <c r="AL243" s="1">
        <f>AL182 * GH_TFC_Efficiencies!AL233</f>
        <v>31.738150553430746</v>
      </c>
      <c r="AM243" s="1">
        <f>AM182 * GH_TFC_Efficiencies!AM233</f>
        <v>32.39889536793244</v>
      </c>
      <c r="AN243" s="1">
        <f>AN182 * GH_TFC_Efficiencies!AN233</f>
        <v>33.073395973410008</v>
      </c>
      <c r="AO243" s="1">
        <f>AO182 * GH_TFC_Efficiencies!AO233</f>
        <v>33.761938766400007</v>
      </c>
      <c r="AP243" s="1">
        <f>AP182 * GH_TFC_Efficiencies!AP233</f>
        <v>34.464816083345376</v>
      </c>
      <c r="AQ243" s="1">
        <f>AQ182 * GH_TFC_Efficiencies!AQ233</f>
        <v>35.182326327683434</v>
      </c>
      <c r="AR243" s="1">
        <f>AR182 * GH_TFC_Efficiencies!AR233</f>
        <v>35.914774167723756</v>
      </c>
      <c r="AS243" s="1">
        <f>AS182 * GH_TFC_Efficiencies!AS233</f>
        <v>36.662470553041139</v>
      </c>
      <c r="AT243" s="1">
        <f>AT182 * GH_TFC_Efficiencies!AT233</f>
        <v>37.425732963856241</v>
      </c>
      <c r="AU243" s="1">
        <f>AU182 * GH_TFC_Efficiencies!AU233</f>
        <v>38.204885452070997</v>
      </c>
      <c r="AV243" s="1">
        <f>AV182 * GH_TFC_Efficiencies!AV233</f>
        <v>39.000258824982005</v>
      </c>
      <c r="AW243" s="1">
        <f>AW182 * GH_TFC_Efficiencies!AW233</f>
        <v>39.812190782614259</v>
      </c>
    </row>
    <row r="244" spans="1:49" s="1" customFormat="1">
      <c r="A244" s="1" t="str">
        <f t="shared" si="128"/>
        <v>GH</v>
      </c>
      <c r="B244" s="1" t="str">
        <f t="shared" si="128"/>
        <v>Draught animals (FD)</v>
      </c>
      <c r="C244" s="1" t="str">
        <f t="shared" si="128"/>
        <v>Feed</v>
      </c>
      <c r="D244" s="1" t="str">
        <f t="shared" si="128"/>
        <v>Draught animals</v>
      </c>
      <c r="E244" s="1" t="str">
        <f t="shared" si="128"/>
        <v>MD - Draught animals</v>
      </c>
      <c r="F244" s="1" t="s">
        <v>294</v>
      </c>
      <c r="G244" s="1">
        <f>G183 * GH_TFC_Efficiencies!G238</f>
        <v>5.747642027479392</v>
      </c>
      <c r="H244" s="1">
        <f>H183 * GH_TFC_Efficiencies!H238</f>
        <v>5.9396821394786263</v>
      </c>
      <c r="I244" s="1">
        <f>I183 * GH_TFC_Efficiencies!I238</f>
        <v>6.1082496617702304</v>
      </c>
      <c r="J244" s="1">
        <f>J183 * GH_TFC_Efficiencies!J238</f>
        <v>6.6837043076709923</v>
      </c>
      <c r="K244" s="1">
        <f>K183 * GH_TFC_Efficiencies!K238</f>
        <v>5.7362385807057255</v>
      </c>
      <c r="L244" s="1">
        <f>L183 * GH_TFC_Efficiencies!L238</f>
        <v>5.3351641293381693</v>
      </c>
      <c r="M244" s="1">
        <f>M183 * GH_TFC_Efficiencies!M238</f>
        <v>4.9457150254854971</v>
      </c>
      <c r="N244" s="1">
        <f>N183 * GH_TFC_Efficiencies!N238</f>
        <v>4.8468995822198488</v>
      </c>
      <c r="O244" s="1">
        <f>O183 * GH_TFC_Efficiencies!O238</f>
        <v>5.0503431440244286</v>
      </c>
      <c r="P244" s="1">
        <f>P183 * GH_TFC_Efficiencies!P238</f>
        <v>5.1898472990446569</v>
      </c>
      <c r="Q244" s="1">
        <f>Q183 * GH_TFC_Efficiencies!Q238</f>
        <v>5.3199814425763359</v>
      </c>
      <c r="R244" s="1">
        <f>R183 * GH_TFC_Efficiencies!R238</f>
        <v>5.7859504737633598</v>
      </c>
      <c r="S244" s="1">
        <f>S183 * GH_TFC_Efficiencies!S238</f>
        <v>6.1514519570965662</v>
      </c>
      <c r="T244" s="1">
        <f>T183 * GH_TFC_Efficiencies!T238</f>
        <v>6.5815585373110679</v>
      </c>
      <c r="U244" s="1">
        <f>U183 * GH_TFC_Efficiencies!U238</f>
        <v>6.8740349648030543</v>
      </c>
      <c r="V244" s="1">
        <f>V183 * GH_TFC_Efficiencies!V238</f>
        <v>6.8708556577858779</v>
      </c>
      <c r="W244" s="1">
        <f>W183 * GH_TFC_Efficiencies!W238</f>
        <v>7.0796466836614513</v>
      </c>
      <c r="X244" s="1">
        <f>X183 * GH_TFC_Efficiencies!X238</f>
        <v>6.8643066997610722</v>
      </c>
      <c r="Y244" s="1">
        <f>Y183 * GH_TFC_Efficiencies!Y238</f>
        <v>6.8249699957469483</v>
      </c>
      <c r="Z244" s="1">
        <f>Z183 * GH_TFC_Efficiencies!Z238</f>
        <v>6.8634993999198475</v>
      </c>
      <c r="AA244" s="1">
        <f>AA183 * GH_TFC_Efficiencies!AA238</f>
        <v>7.1810714509339695</v>
      </c>
      <c r="AB244" s="1">
        <f>AB183 * GH_TFC_Efficiencies!AB238</f>
        <v>7.0007036562583975</v>
      </c>
      <c r="AC244" s="1">
        <f>AC183 * GH_TFC_Efficiencies!AC238</f>
        <v>7.0322178846866423</v>
      </c>
      <c r="AD244" s="1">
        <f>AD183 * GH_TFC_Efficiencies!AD238</f>
        <v>7.1387573194332052</v>
      </c>
      <c r="AE244" s="1">
        <f>AE183 * GH_TFC_Efficiencies!AE238</f>
        <v>7.3252928505771022</v>
      </c>
      <c r="AF244" s="1">
        <f>AF183 * GH_TFC_Efficiencies!AF238</f>
        <v>7.5386563856698476</v>
      </c>
      <c r="AG244" s="1">
        <f>AG183 * GH_TFC_Efficiencies!AG238</f>
        <v>7.6165929864660313</v>
      </c>
      <c r="AH244" s="1">
        <f>AH183 * GH_TFC_Efficiencies!AH238</f>
        <v>7.7005366295645068</v>
      </c>
      <c r="AI244" s="1">
        <f>AI183 * GH_TFC_Efficiencies!AI238</f>
        <v>7.7954799725022905</v>
      </c>
      <c r="AJ244" s="1">
        <f>AJ183 * GH_TFC_Efficiencies!AJ238</f>
        <v>7.8678114164793893</v>
      </c>
      <c r="AK244" s="1">
        <f>AK183 * GH_TFC_Efficiencies!AK238</f>
        <v>7.9326722052003822</v>
      </c>
      <c r="AL244" s="1">
        <f>AL183 * GH_TFC_Efficiencies!AL238</f>
        <v>8.0127983363900768</v>
      </c>
      <c r="AM244" s="1">
        <f>AM183 * GH_TFC_Efficiencies!AM238</f>
        <v>8.1068617374167946</v>
      </c>
      <c r="AN244" s="1">
        <f>AN183 * GH_TFC_Efficiencies!AN238</f>
        <v>8.1975838184797727</v>
      </c>
      <c r="AO244" s="1">
        <f>AO183 * GH_TFC_Efficiencies!AO238</f>
        <v>8.2789612419889309</v>
      </c>
      <c r="AP244" s="1">
        <f>AP183 * GH_TFC_Efficiencies!AP238</f>
        <v>8.2028817934164131</v>
      </c>
      <c r="AQ244" s="1">
        <f>AQ183 * GH_TFC_Efficiencies!AQ238</f>
        <v>8.2869622107305361</v>
      </c>
      <c r="AR244" s="1">
        <f>AR183 * GH_TFC_Efficiencies!AR238</f>
        <v>8.3897967634893149</v>
      </c>
      <c r="AS244" s="1">
        <f>AS183 * GH_TFC_Efficiencies!AS238</f>
        <v>8.6585874469274824</v>
      </c>
      <c r="AT244" s="1">
        <f>AT183 * GH_TFC_Efficiencies!AT238</f>
        <v>8.752997935832445</v>
      </c>
      <c r="AU244" s="1">
        <f>AU183 * GH_TFC_Efficiencies!AU238</f>
        <v>9.0101445329454215</v>
      </c>
      <c r="AV244" s="1">
        <f>AV183 * GH_TFC_Efficiencies!AV238</f>
        <v>9.2729726215328263</v>
      </c>
      <c r="AW244" s="1">
        <f>AW183 * GH_TFC_Efficiencies!AW238</f>
        <v>9.5499162669587783</v>
      </c>
    </row>
    <row r="245" spans="1:49" s="1" customFormat="1"/>
    <row r="246" spans="1:49" s="1" customFormat="1">
      <c r="A246" s="1" t="s">
        <v>4</v>
      </c>
      <c r="F246" s="1" t="s">
        <v>294</v>
      </c>
      <c r="G246" s="1">
        <f t="shared" ref="G246:AW246" si="129">SUM(G188:G244)</f>
        <v>272.44495949309766</v>
      </c>
      <c r="H246" s="1">
        <f t="shared" si="129"/>
        <v>295.08989345423555</v>
      </c>
      <c r="I246" s="1">
        <f t="shared" si="129"/>
        <v>323.62422757572295</v>
      </c>
      <c r="J246" s="1">
        <f t="shared" si="129"/>
        <v>332.61860889264977</v>
      </c>
      <c r="K246" s="1">
        <f t="shared" si="129"/>
        <v>333.71424620347011</v>
      </c>
      <c r="L246" s="1">
        <f t="shared" si="129"/>
        <v>344.11486965895358</v>
      </c>
      <c r="M246" s="1">
        <f t="shared" si="129"/>
        <v>358.24891024526636</v>
      </c>
      <c r="N246" s="1">
        <f t="shared" si="129"/>
        <v>332.39354513569964</v>
      </c>
      <c r="O246" s="1">
        <f t="shared" si="129"/>
        <v>352.63520406381417</v>
      </c>
      <c r="P246" s="1">
        <f t="shared" si="129"/>
        <v>375.36098575565586</v>
      </c>
      <c r="Q246" s="1">
        <f t="shared" si="129"/>
        <v>401.46603303548852</v>
      </c>
      <c r="R246" s="1">
        <f t="shared" si="129"/>
        <v>360.8198146751082</v>
      </c>
      <c r="S246" s="1">
        <f t="shared" si="129"/>
        <v>226.46871214408864</v>
      </c>
      <c r="T246" s="1">
        <f t="shared" si="129"/>
        <v>211.31824506928496</v>
      </c>
      <c r="U246" s="1">
        <f t="shared" si="129"/>
        <v>260.85577028511557</v>
      </c>
      <c r="V246" s="1">
        <f t="shared" si="129"/>
        <v>333.03739061203254</v>
      </c>
      <c r="W246" s="1">
        <f t="shared" si="129"/>
        <v>362.48248707247802</v>
      </c>
      <c r="X246" s="1">
        <f t="shared" si="129"/>
        <v>381.39340989082189</v>
      </c>
      <c r="Y246" s="1">
        <f t="shared" si="129"/>
        <v>400.62532596720297</v>
      </c>
      <c r="Z246" s="1">
        <f t="shared" si="129"/>
        <v>406.75225864025253</v>
      </c>
      <c r="AA246" s="1">
        <f t="shared" si="129"/>
        <v>412.23682142706383</v>
      </c>
      <c r="AB246" s="1">
        <f t="shared" si="129"/>
        <v>443.59170593892145</v>
      </c>
      <c r="AC246" s="1">
        <f t="shared" si="129"/>
        <v>453.96593964267021</v>
      </c>
      <c r="AD246" s="1">
        <f t="shared" si="129"/>
        <v>453.22815541540132</v>
      </c>
      <c r="AE246" s="1">
        <f t="shared" si="129"/>
        <v>489.32497396361259</v>
      </c>
      <c r="AF246" s="1">
        <f t="shared" si="129"/>
        <v>517.77400219421907</v>
      </c>
      <c r="AG246" s="1">
        <f t="shared" si="129"/>
        <v>555.27366353495972</v>
      </c>
      <c r="AH246" s="1">
        <f t="shared" si="129"/>
        <v>524.5338884151854</v>
      </c>
      <c r="AI246" s="1">
        <f t="shared" si="129"/>
        <v>611.55434180319764</v>
      </c>
      <c r="AJ246" s="1">
        <f t="shared" si="129"/>
        <v>597.56079058313389</v>
      </c>
      <c r="AK246" s="1">
        <f t="shared" si="129"/>
        <v>602.77249316556765</v>
      </c>
      <c r="AL246" s="1">
        <f t="shared" si="129"/>
        <v>604.22317797767687</v>
      </c>
      <c r="AM246" s="1">
        <f t="shared" si="129"/>
        <v>522.49131044529236</v>
      </c>
      <c r="AN246" s="1">
        <f t="shared" si="129"/>
        <v>555.26769790499975</v>
      </c>
      <c r="AO246" s="1">
        <f t="shared" si="129"/>
        <v>584.56137918243815</v>
      </c>
      <c r="AP246" s="1">
        <f t="shared" si="129"/>
        <v>643.93063445976213</v>
      </c>
      <c r="AQ246" s="1">
        <f t="shared" si="129"/>
        <v>628.59772213465794</v>
      </c>
      <c r="AR246" s="1">
        <f t="shared" si="129"/>
        <v>649.78932957036807</v>
      </c>
      <c r="AS246" s="1">
        <f t="shared" si="129"/>
        <v>765.3283743104912</v>
      </c>
      <c r="AT246" s="1">
        <f t="shared" si="129"/>
        <v>781.09816359215608</v>
      </c>
      <c r="AU246" s="1">
        <f t="shared" si="129"/>
        <v>883.12212165926155</v>
      </c>
      <c r="AV246" s="1">
        <f t="shared" si="129"/>
        <v>999.99839033461103</v>
      </c>
      <c r="AW246" s="1">
        <f t="shared" si="129"/>
        <v>1057.5520380914074</v>
      </c>
    </row>
  </sheetData>
  <phoneticPr fontId="14" type="noConversion"/>
  <pageMargins left="0.7" right="0.7" top="0.75" bottom="0.75" header="0.3" footer="0.3"/>
  <pageSetup orientation="portrait" horizontalDpi="0" verticalDpi="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AY80"/>
  <sheetViews>
    <sheetView workbookViewId="0">
      <pane xSplit="9" ySplit="1" topLeftCell="J2" activePane="bottomRight" state="frozen"/>
      <selection pane="topRight" activeCell="J1" sqref="J1"/>
      <selection pane="bottomLeft" activeCell="A2" sqref="A2"/>
      <selection pane="bottomRight" activeCell="E21" sqref="E21"/>
    </sheetView>
  </sheetViews>
  <sheetFormatPr baseColWidth="10" defaultRowHeight="16"/>
  <cols>
    <col min="3" max="3" width="23.83203125" bestFit="1" customWidth="1"/>
    <col min="5" max="5" width="30" bestFit="1" customWidth="1"/>
    <col min="9" max="50" width="10.83203125" customWidth="1"/>
  </cols>
  <sheetData>
    <row r="1" spans="1:51">
      <c r="A1" t="s">
        <v>0</v>
      </c>
      <c r="B1" t="s">
        <v>244</v>
      </c>
      <c r="C1" t="s">
        <v>246</v>
      </c>
      <c r="D1" t="s">
        <v>247</v>
      </c>
      <c r="E1" t="s">
        <v>248</v>
      </c>
      <c r="F1" t="s">
        <v>249</v>
      </c>
      <c r="G1" t="s">
        <v>251</v>
      </c>
      <c r="H1" t="s">
        <v>252</v>
      </c>
      <c r="I1">
        <v>1971</v>
      </c>
      <c r="J1">
        <v>1972</v>
      </c>
      <c r="K1">
        <v>1973</v>
      </c>
      <c r="L1">
        <v>1974</v>
      </c>
      <c r="M1">
        <v>1975</v>
      </c>
      <c r="N1">
        <v>1976</v>
      </c>
      <c r="O1">
        <v>1977</v>
      </c>
      <c r="P1">
        <v>1978</v>
      </c>
      <c r="Q1">
        <v>1979</v>
      </c>
      <c r="R1">
        <v>1980</v>
      </c>
      <c r="S1">
        <v>1981</v>
      </c>
      <c r="T1">
        <v>1982</v>
      </c>
      <c r="U1">
        <v>1983</v>
      </c>
      <c r="V1">
        <v>1984</v>
      </c>
      <c r="W1">
        <v>1985</v>
      </c>
      <c r="X1">
        <v>1986</v>
      </c>
      <c r="Y1">
        <v>1987</v>
      </c>
      <c r="Z1">
        <v>1988</v>
      </c>
      <c r="AA1">
        <v>1989</v>
      </c>
      <c r="AB1">
        <v>1990</v>
      </c>
      <c r="AC1">
        <v>1991</v>
      </c>
      <c r="AD1">
        <v>1992</v>
      </c>
      <c r="AE1">
        <v>1993</v>
      </c>
      <c r="AF1">
        <v>1994</v>
      </c>
      <c r="AG1">
        <v>1995</v>
      </c>
      <c r="AH1">
        <v>1996</v>
      </c>
      <c r="AI1">
        <v>1997</v>
      </c>
      <c r="AJ1">
        <v>1998</v>
      </c>
      <c r="AK1">
        <v>1999</v>
      </c>
      <c r="AL1">
        <v>2000</v>
      </c>
      <c r="AM1">
        <v>2001</v>
      </c>
      <c r="AN1">
        <v>2002</v>
      </c>
      <c r="AO1">
        <v>2003</v>
      </c>
      <c r="AP1">
        <v>2004</v>
      </c>
      <c r="AQ1">
        <v>2005</v>
      </c>
      <c r="AR1">
        <v>2006</v>
      </c>
      <c r="AS1">
        <v>2007</v>
      </c>
      <c r="AT1">
        <v>2008</v>
      </c>
      <c r="AU1">
        <v>2009</v>
      </c>
      <c r="AV1">
        <v>2010</v>
      </c>
      <c r="AW1">
        <v>2011</v>
      </c>
      <c r="AX1">
        <v>2012</v>
      </c>
      <c r="AY1">
        <v>2013</v>
      </c>
    </row>
    <row r="2" spans="1:51">
      <c r="A2" s="20" t="s">
        <v>4</v>
      </c>
      <c r="B2" s="20" t="s">
        <v>262</v>
      </c>
      <c r="C2" s="20" t="s">
        <v>263</v>
      </c>
      <c r="D2" s="20" t="s">
        <v>275</v>
      </c>
      <c r="E2" s="20" t="s">
        <v>12</v>
      </c>
      <c r="F2" s="20" t="s">
        <v>250</v>
      </c>
      <c r="G2" s="20" t="s">
        <v>253</v>
      </c>
      <c r="H2" s="20" t="s">
        <v>254</v>
      </c>
      <c r="I2" s="20">
        <v>0</v>
      </c>
      <c r="J2" s="20">
        <v>0</v>
      </c>
      <c r="K2" s="20">
        <v>0</v>
      </c>
      <c r="L2" s="20">
        <v>0</v>
      </c>
      <c r="M2" s="20">
        <v>0</v>
      </c>
      <c r="N2" s="20">
        <v>0</v>
      </c>
      <c r="O2" s="20">
        <v>0</v>
      </c>
      <c r="P2" s="20">
        <v>0</v>
      </c>
      <c r="Q2" s="20">
        <v>0</v>
      </c>
      <c r="R2" s="20">
        <v>0</v>
      </c>
      <c r="S2" s="20">
        <v>0</v>
      </c>
      <c r="T2" s="20">
        <v>0</v>
      </c>
      <c r="U2" s="20">
        <v>0</v>
      </c>
      <c r="V2" s="20">
        <v>0</v>
      </c>
      <c r="W2" s="20">
        <v>0</v>
      </c>
      <c r="X2" s="20">
        <v>0</v>
      </c>
      <c r="Y2" s="20">
        <v>0</v>
      </c>
      <c r="Z2" s="20">
        <v>0</v>
      </c>
      <c r="AA2" s="20">
        <v>0</v>
      </c>
      <c r="AB2" s="20">
        <v>0</v>
      </c>
      <c r="AC2" s="20">
        <v>0</v>
      </c>
      <c r="AD2" s="20">
        <v>0</v>
      </c>
      <c r="AE2" s="20">
        <v>0</v>
      </c>
      <c r="AF2" s="20">
        <v>0</v>
      </c>
      <c r="AG2" s="20">
        <v>0</v>
      </c>
      <c r="AH2" s="20">
        <v>0</v>
      </c>
      <c r="AI2" s="20">
        <v>0</v>
      </c>
      <c r="AJ2" s="20">
        <v>0</v>
      </c>
      <c r="AK2" s="20">
        <v>0</v>
      </c>
      <c r="AL2" s="20">
        <v>-2</v>
      </c>
      <c r="AM2" s="20">
        <v>-2</v>
      </c>
      <c r="AN2" s="20">
        <v>-3</v>
      </c>
      <c r="AO2" s="20">
        <v>-4</v>
      </c>
      <c r="AP2" s="20">
        <v>-4</v>
      </c>
      <c r="AQ2" s="20">
        <v>-4</v>
      </c>
      <c r="AR2" s="20">
        <v>-2</v>
      </c>
      <c r="AS2" s="20">
        <v>-3</v>
      </c>
      <c r="AT2" s="20">
        <v>-2</v>
      </c>
      <c r="AU2" s="20">
        <v>-3</v>
      </c>
      <c r="AV2" s="20">
        <v>-1</v>
      </c>
      <c r="AW2" s="20">
        <v>-1</v>
      </c>
      <c r="AX2" s="20">
        <v>-1</v>
      </c>
      <c r="AY2" s="20">
        <v>-1</v>
      </c>
    </row>
    <row r="3" spans="1:51">
      <c r="A3" s="20" t="s">
        <v>4</v>
      </c>
      <c r="B3" s="20" t="s">
        <v>262</v>
      </c>
      <c r="C3" s="20" t="s">
        <v>263</v>
      </c>
      <c r="D3" s="20" t="s">
        <v>275</v>
      </c>
      <c r="E3" s="20" t="s">
        <v>267</v>
      </c>
      <c r="F3" s="20" t="s">
        <v>250</v>
      </c>
      <c r="G3" s="20" t="s">
        <v>253</v>
      </c>
      <c r="H3" s="20" t="s">
        <v>254</v>
      </c>
      <c r="I3" s="20">
        <v>0</v>
      </c>
      <c r="J3" s="20">
        <v>0</v>
      </c>
      <c r="K3" s="20">
        <v>0</v>
      </c>
      <c r="L3" s="20">
        <v>0</v>
      </c>
      <c r="M3" s="20">
        <v>0</v>
      </c>
      <c r="N3" s="20">
        <v>0</v>
      </c>
      <c r="O3" s="20">
        <v>0</v>
      </c>
      <c r="P3" s="20">
        <v>0</v>
      </c>
      <c r="Q3" s="20">
        <v>-1</v>
      </c>
      <c r="R3" s="20">
        <v>0</v>
      </c>
      <c r="S3" s="20">
        <v>0</v>
      </c>
      <c r="T3" s="20">
        <v>0</v>
      </c>
      <c r="U3" s="20">
        <v>0</v>
      </c>
      <c r="V3" s="20">
        <v>0</v>
      </c>
      <c r="W3" s="20">
        <v>0</v>
      </c>
      <c r="X3" s="20">
        <v>0</v>
      </c>
      <c r="Y3" s="20">
        <v>0</v>
      </c>
      <c r="Z3" s="20">
        <v>0</v>
      </c>
      <c r="AA3" s="20">
        <v>0</v>
      </c>
      <c r="AB3" s="20">
        <v>0</v>
      </c>
      <c r="AC3" s="20">
        <v>0</v>
      </c>
      <c r="AD3" s="20">
        <v>0</v>
      </c>
      <c r="AE3" s="20">
        <v>0</v>
      </c>
      <c r="AF3" s="20">
        <v>0</v>
      </c>
      <c r="AG3" s="20">
        <v>0</v>
      </c>
      <c r="AH3" s="20">
        <v>0</v>
      </c>
      <c r="AI3" s="20">
        <v>0</v>
      </c>
      <c r="AJ3" s="20">
        <v>0</v>
      </c>
      <c r="AK3" s="20">
        <v>0</v>
      </c>
      <c r="AL3" s="20">
        <v>0</v>
      </c>
      <c r="AM3" s="20">
        <v>0</v>
      </c>
      <c r="AN3" s="20">
        <v>0</v>
      </c>
      <c r="AO3" s="20">
        <v>0</v>
      </c>
      <c r="AP3" s="20">
        <v>0</v>
      </c>
      <c r="AQ3" s="20">
        <v>0</v>
      </c>
      <c r="AR3" s="20">
        <v>0</v>
      </c>
      <c r="AS3" s="20">
        <v>0</v>
      </c>
      <c r="AT3" s="20">
        <v>0</v>
      </c>
      <c r="AU3" s="20">
        <v>0</v>
      </c>
      <c r="AV3" s="20">
        <v>0</v>
      </c>
      <c r="AW3" s="20">
        <v>-3957</v>
      </c>
      <c r="AX3" s="20">
        <v>-4278</v>
      </c>
      <c r="AY3" s="20">
        <v>-5034</v>
      </c>
    </row>
    <row r="4" spans="1:51">
      <c r="A4" s="20" t="s">
        <v>4</v>
      </c>
      <c r="B4" s="20" t="s">
        <v>262</v>
      </c>
      <c r="C4" s="20" t="s">
        <v>263</v>
      </c>
      <c r="D4" s="20" t="s">
        <v>275</v>
      </c>
      <c r="E4" s="20" t="s">
        <v>6</v>
      </c>
      <c r="F4" s="20" t="s">
        <v>250</v>
      </c>
      <c r="G4" s="20" t="s">
        <v>253</v>
      </c>
      <c r="H4" s="20" t="s">
        <v>254</v>
      </c>
      <c r="I4" s="20">
        <v>0</v>
      </c>
      <c r="J4" s="20">
        <v>0</v>
      </c>
      <c r="K4" s="20">
        <v>-9</v>
      </c>
      <c r="L4" s="20">
        <v>-11</v>
      </c>
      <c r="M4" s="20">
        <v>-12</v>
      </c>
      <c r="N4" s="20">
        <v>-13</v>
      </c>
      <c r="O4" s="20">
        <v>-15</v>
      </c>
      <c r="P4" s="20">
        <v>-19</v>
      </c>
      <c r="Q4" s="20">
        <v>-26</v>
      </c>
      <c r="R4" s="20">
        <v>-38</v>
      </c>
      <c r="S4" s="20">
        <v>-41</v>
      </c>
      <c r="T4" s="20">
        <v>-45</v>
      </c>
      <c r="U4" s="20">
        <v>-42</v>
      </c>
      <c r="V4" s="20">
        <v>-54</v>
      </c>
      <c r="W4" s="20">
        <v>-59</v>
      </c>
      <c r="X4" s="20">
        <v>-58</v>
      </c>
      <c r="Y4" s="20">
        <v>-44</v>
      </c>
      <c r="Z4" s="20">
        <v>-26</v>
      </c>
      <c r="AA4" s="20">
        <v>-47</v>
      </c>
      <c r="AB4" s="20">
        <v>-66</v>
      </c>
      <c r="AC4" s="20">
        <v>-70</v>
      </c>
      <c r="AD4" s="20">
        <v>-77</v>
      </c>
      <c r="AE4" s="20">
        <v>-69</v>
      </c>
      <c r="AF4" s="20">
        <v>-39</v>
      </c>
      <c r="AG4" s="20">
        <v>-25</v>
      </c>
      <c r="AH4" s="20">
        <v>-30</v>
      </c>
      <c r="AI4" s="20">
        <v>-36</v>
      </c>
      <c r="AJ4" s="20">
        <v>-36</v>
      </c>
      <c r="AK4" s="20">
        <v>-36</v>
      </c>
      <c r="AL4" s="20">
        <v>-34</v>
      </c>
      <c r="AM4" s="20">
        <v>-26</v>
      </c>
      <c r="AN4" s="20">
        <v>-53</v>
      </c>
      <c r="AO4" s="20">
        <v>-52</v>
      </c>
      <c r="AP4" s="20">
        <v>-57</v>
      </c>
      <c r="AQ4" s="20">
        <v>-55</v>
      </c>
      <c r="AR4" s="20">
        <v>-65</v>
      </c>
      <c r="AS4" s="20">
        <v>-21</v>
      </c>
      <c r="AT4" s="20">
        <v>-46</v>
      </c>
      <c r="AU4" s="20">
        <v>-65</v>
      </c>
      <c r="AV4" s="20">
        <v>-89</v>
      </c>
      <c r="AW4" s="20">
        <v>-59</v>
      </c>
      <c r="AX4" s="20">
        <v>-57</v>
      </c>
      <c r="AY4" s="20">
        <v>-10</v>
      </c>
    </row>
    <row r="5" spans="1:51">
      <c r="A5" s="20" t="s">
        <v>4</v>
      </c>
      <c r="B5" s="20" t="s">
        <v>262</v>
      </c>
      <c r="C5" s="20" t="s">
        <v>263</v>
      </c>
      <c r="D5" s="20" t="s">
        <v>275</v>
      </c>
      <c r="E5" s="20" t="s">
        <v>15</v>
      </c>
      <c r="F5" s="20" t="s">
        <v>250</v>
      </c>
      <c r="G5" s="20" t="s">
        <v>253</v>
      </c>
      <c r="H5" s="20" t="s">
        <v>254</v>
      </c>
      <c r="I5" s="20">
        <v>-178</v>
      </c>
      <c r="J5" s="20">
        <v>-223</v>
      </c>
      <c r="K5" s="20">
        <v>-189</v>
      </c>
      <c r="L5" s="20">
        <v>-249</v>
      </c>
      <c r="M5" s="20">
        <v>-308</v>
      </c>
      <c r="N5" s="20">
        <v>-251</v>
      </c>
      <c r="O5" s="20">
        <v>-274</v>
      </c>
      <c r="P5" s="20">
        <v>-219</v>
      </c>
      <c r="Q5" s="20">
        <v>-205</v>
      </c>
      <c r="R5" s="20">
        <v>-205</v>
      </c>
      <c r="S5" s="20">
        <v>-209</v>
      </c>
      <c r="T5" s="20">
        <v>-228</v>
      </c>
      <c r="U5" s="20">
        <v>-100</v>
      </c>
      <c r="V5" s="20">
        <v>-125</v>
      </c>
      <c r="W5" s="20">
        <v>-209</v>
      </c>
      <c r="X5" s="20">
        <v>-196</v>
      </c>
      <c r="Y5" s="20">
        <v>-162</v>
      </c>
      <c r="Z5" s="20">
        <v>-198</v>
      </c>
      <c r="AA5" s="20">
        <v>-146</v>
      </c>
      <c r="AB5" s="20">
        <v>-145</v>
      </c>
      <c r="AC5" s="20">
        <v>-157</v>
      </c>
      <c r="AD5" s="20">
        <v>-160</v>
      </c>
      <c r="AE5" s="20">
        <v>-137</v>
      </c>
      <c r="AF5" s="20">
        <v>-188</v>
      </c>
      <c r="AG5" s="20">
        <v>-155</v>
      </c>
      <c r="AH5" s="20">
        <v>-165</v>
      </c>
      <c r="AI5" s="20">
        <v>-27</v>
      </c>
      <c r="AJ5" s="20">
        <v>-149</v>
      </c>
      <c r="AK5" s="20">
        <v>-273</v>
      </c>
      <c r="AL5" s="20">
        <v>-183</v>
      </c>
      <c r="AM5" s="20">
        <v>-207</v>
      </c>
      <c r="AN5" s="20">
        <v>-146</v>
      </c>
      <c r="AO5" s="20">
        <v>-85</v>
      </c>
      <c r="AP5" s="20">
        <v>-162</v>
      </c>
      <c r="AQ5" s="20">
        <v>-157</v>
      </c>
      <c r="AR5" s="20">
        <v>-44</v>
      </c>
      <c r="AS5" s="20">
        <v>-25</v>
      </c>
      <c r="AT5" s="20">
        <v>-142</v>
      </c>
      <c r="AU5" s="20">
        <v>-29</v>
      </c>
      <c r="AV5" s="20">
        <v>-39</v>
      </c>
      <c r="AW5" s="20">
        <v>-42</v>
      </c>
      <c r="AX5" s="20">
        <v>-41</v>
      </c>
      <c r="AY5" s="20">
        <v>-4</v>
      </c>
    </row>
    <row r="6" spans="1:51">
      <c r="A6" s="20" t="s">
        <v>4</v>
      </c>
      <c r="B6" s="20" t="s">
        <v>262</v>
      </c>
      <c r="C6" s="20" t="s">
        <v>263</v>
      </c>
      <c r="D6" s="20" t="s">
        <v>275</v>
      </c>
      <c r="E6" s="20" t="s">
        <v>9</v>
      </c>
      <c r="F6" s="20" t="s">
        <v>250</v>
      </c>
      <c r="G6" s="20" t="s">
        <v>253</v>
      </c>
      <c r="H6" s="20" t="s">
        <v>254</v>
      </c>
      <c r="I6" s="20">
        <v>0</v>
      </c>
      <c r="J6" s="20">
        <v>-2</v>
      </c>
      <c r="K6" s="20">
        <v>0</v>
      </c>
      <c r="L6" s="20">
        <v>-40</v>
      </c>
      <c r="M6" s="20">
        <v>-49</v>
      </c>
      <c r="N6" s="20">
        <v>-54</v>
      </c>
      <c r="O6" s="20">
        <v>-79</v>
      </c>
      <c r="P6" s="20">
        <v>-28</v>
      </c>
      <c r="Q6" s="20">
        <v>-2</v>
      </c>
      <c r="R6" s="20">
        <v>-1</v>
      </c>
      <c r="S6" s="20">
        <v>0</v>
      </c>
      <c r="T6" s="20">
        <v>0</v>
      </c>
      <c r="U6" s="20">
        <v>0</v>
      </c>
      <c r="V6" s="20">
        <v>0</v>
      </c>
      <c r="W6" s="20">
        <v>0</v>
      </c>
      <c r="X6" s="20">
        <v>0</v>
      </c>
      <c r="Y6" s="20">
        <v>0</v>
      </c>
      <c r="Z6" s="20">
        <v>-23</v>
      </c>
      <c r="AA6" s="20">
        <v>-9</v>
      </c>
      <c r="AB6" s="20">
        <v>-1</v>
      </c>
      <c r="AC6" s="20">
        <v>-1</v>
      </c>
      <c r="AD6" s="20">
        <v>-2</v>
      </c>
      <c r="AE6" s="20">
        <v>-1</v>
      </c>
      <c r="AF6" s="20">
        <v>-2</v>
      </c>
      <c r="AG6" s="20">
        <v>-2</v>
      </c>
      <c r="AH6" s="20">
        <v>-1</v>
      </c>
      <c r="AI6" s="20">
        <v>0</v>
      </c>
      <c r="AJ6" s="20">
        <v>-1</v>
      </c>
      <c r="AK6" s="20">
        <v>-1</v>
      </c>
      <c r="AL6" s="20">
        <v>-1</v>
      </c>
      <c r="AM6" s="20">
        <v>-1</v>
      </c>
      <c r="AN6" s="20">
        <v>-2</v>
      </c>
      <c r="AO6" s="20">
        <v>-12</v>
      </c>
      <c r="AP6" s="20">
        <v>-43</v>
      </c>
      <c r="AQ6" s="20">
        <v>-39</v>
      </c>
      <c r="AR6" s="20">
        <v>-68</v>
      </c>
      <c r="AS6" s="20">
        <v>-55</v>
      </c>
      <c r="AT6" s="20">
        <v>-91</v>
      </c>
      <c r="AU6" s="20">
        <v>-319</v>
      </c>
      <c r="AV6" s="20">
        <v>-215</v>
      </c>
      <c r="AW6" s="20">
        <v>-312</v>
      </c>
      <c r="AX6" s="20">
        <v>-134</v>
      </c>
      <c r="AY6" s="20">
        <v>-54</v>
      </c>
    </row>
    <row r="7" spans="1:51">
      <c r="A7" s="20" t="s">
        <v>4</v>
      </c>
      <c r="B7" s="20" t="s">
        <v>262</v>
      </c>
      <c r="C7" s="20" t="s">
        <v>263</v>
      </c>
      <c r="D7" s="20" t="s">
        <v>275</v>
      </c>
      <c r="E7" s="20" t="s">
        <v>268</v>
      </c>
      <c r="F7" s="20" t="s">
        <v>250</v>
      </c>
      <c r="G7" s="20" t="s">
        <v>253</v>
      </c>
      <c r="H7" s="20" t="s">
        <v>254</v>
      </c>
      <c r="I7" s="20">
        <v>0</v>
      </c>
      <c r="J7" s="20">
        <v>-4</v>
      </c>
      <c r="K7" s="20">
        <v>-2</v>
      </c>
      <c r="L7" s="20">
        <v>0</v>
      </c>
      <c r="M7" s="20">
        <v>0</v>
      </c>
      <c r="N7" s="20">
        <v>0</v>
      </c>
      <c r="O7" s="20">
        <v>-6</v>
      </c>
      <c r="P7" s="20">
        <v>-14</v>
      </c>
      <c r="Q7" s="20">
        <v>-5</v>
      </c>
      <c r="R7" s="20">
        <v>-7</v>
      </c>
      <c r="S7" s="20">
        <v>0</v>
      </c>
      <c r="T7" s="20">
        <v>0</v>
      </c>
      <c r="U7" s="20">
        <v>0</v>
      </c>
      <c r="V7" s="20">
        <v>0</v>
      </c>
      <c r="W7" s="20">
        <v>0</v>
      </c>
      <c r="X7" s="20">
        <v>0</v>
      </c>
      <c r="Y7" s="20">
        <v>0</v>
      </c>
      <c r="Z7" s="20">
        <v>0</v>
      </c>
      <c r="AA7" s="20">
        <v>0</v>
      </c>
      <c r="AB7" s="20">
        <v>0</v>
      </c>
      <c r="AC7" s="20">
        <v>0</v>
      </c>
      <c r="AD7" s="20">
        <v>0</v>
      </c>
      <c r="AE7" s="20">
        <v>0</v>
      </c>
      <c r="AF7" s="20">
        <v>0</v>
      </c>
      <c r="AG7" s="20">
        <v>0</v>
      </c>
      <c r="AH7" s="20">
        <v>0</v>
      </c>
      <c r="AI7" s="20">
        <v>0</v>
      </c>
      <c r="AJ7" s="20">
        <v>0</v>
      </c>
      <c r="AK7" s="20">
        <v>0</v>
      </c>
      <c r="AL7" s="20">
        <v>0</v>
      </c>
      <c r="AM7" s="20">
        <v>0</v>
      </c>
      <c r="AN7" s="20">
        <v>0</v>
      </c>
      <c r="AO7" s="20">
        <v>-1</v>
      </c>
      <c r="AP7" s="20">
        <v>0</v>
      </c>
      <c r="AQ7" s="20">
        <v>0</v>
      </c>
      <c r="AR7" s="20">
        <v>0</v>
      </c>
      <c r="AS7" s="20">
        <v>-3</v>
      </c>
      <c r="AT7" s="20">
        <v>0</v>
      </c>
      <c r="AU7" s="20">
        <v>0</v>
      </c>
      <c r="AV7" s="20">
        <v>0</v>
      </c>
      <c r="AW7" s="20">
        <v>-19</v>
      </c>
      <c r="AX7" s="20">
        <v>-29</v>
      </c>
      <c r="AY7" s="20">
        <v>0</v>
      </c>
    </row>
    <row r="8" spans="1:51">
      <c r="A8" s="20" t="s">
        <v>4</v>
      </c>
      <c r="B8" s="20" t="s">
        <v>262</v>
      </c>
      <c r="C8" s="20" t="s">
        <v>263</v>
      </c>
      <c r="D8" s="20" t="s">
        <v>275</v>
      </c>
      <c r="E8" s="20" t="s">
        <v>13</v>
      </c>
      <c r="F8" s="20" t="s">
        <v>250</v>
      </c>
      <c r="G8" s="20" t="s">
        <v>253</v>
      </c>
      <c r="H8" s="20" t="s">
        <v>254</v>
      </c>
      <c r="I8" s="20">
        <v>0</v>
      </c>
      <c r="J8" s="20">
        <v>0</v>
      </c>
      <c r="K8" s="20">
        <v>0</v>
      </c>
      <c r="L8" s="20">
        <v>0</v>
      </c>
      <c r="M8" s="20">
        <v>-1</v>
      </c>
      <c r="N8" s="20">
        <v>-3</v>
      </c>
      <c r="O8" s="20">
        <v>-7</v>
      </c>
      <c r="P8" s="20">
        <v>-6</v>
      </c>
      <c r="Q8" s="20">
        <v>0</v>
      </c>
      <c r="R8" s="20">
        <v>0</v>
      </c>
      <c r="S8" s="20">
        <v>0</v>
      </c>
      <c r="T8" s="20">
        <v>0</v>
      </c>
      <c r="U8" s="20">
        <v>0</v>
      </c>
      <c r="V8" s="20">
        <v>0</v>
      </c>
      <c r="W8" s="20">
        <v>0</v>
      </c>
      <c r="X8" s="20">
        <v>0</v>
      </c>
      <c r="Y8" s="20">
        <v>-2</v>
      </c>
      <c r="Z8" s="20">
        <v>0</v>
      </c>
      <c r="AA8" s="20">
        <v>-1</v>
      </c>
      <c r="AB8" s="20">
        <v>-1</v>
      </c>
      <c r="AC8" s="20">
        <v>-2</v>
      </c>
      <c r="AD8" s="20">
        <v>-1</v>
      </c>
      <c r="AE8" s="20">
        <v>-2</v>
      </c>
      <c r="AF8" s="20">
        <v>-3</v>
      </c>
      <c r="AG8" s="20">
        <v>-5</v>
      </c>
      <c r="AH8" s="20">
        <v>-5</v>
      </c>
      <c r="AI8" s="20">
        <v>-2</v>
      </c>
      <c r="AJ8" s="20">
        <v>-3</v>
      </c>
      <c r="AK8" s="20">
        <v>-5</v>
      </c>
      <c r="AL8" s="20">
        <v>-7</v>
      </c>
      <c r="AM8" s="20">
        <v>-1</v>
      </c>
      <c r="AN8" s="20">
        <v>-6</v>
      </c>
      <c r="AO8" s="20">
        <v>-12</v>
      </c>
      <c r="AP8" s="20">
        <v>-7</v>
      </c>
      <c r="AQ8" s="20">
        <v>-15</v>
      </c>
      <c r="AR8" s="20">
        <v>-11</v>
      </c>
      <c r="AS8" s="20">
        <v>-11</v>
      </c>
      <c r="AT8" s="20">
        <v>-6</v>
      </c>
      <c r="AU8" s="20">
        <v>-1</v>
      </c>
      <c r="AV8" s="20">
        <v>0</v>
      </c>
      <c r="AW8" s="20">
        <v>0</v>
      </c>
      <c r="AX8" s="20">
        <v>0</v>
      </c>
      <c r="AY8" s="20">
        <v>0</v>
      </c>
    </row>
    <row r="9" spans="1:51">
      <c r="A9" s="20" t="s">
        <v>4</v>
      </c>
      <c r="B9" s="20" t="s">
        <v>262</v>
      </c>
      <c r="C9" s="20" t="s">
        <v>263</v>
      </c>
      <c r="D9" s="20" t="s">
        <v>275</v>
      </c>
      <c r="E9" s="20" t="s">
        <v>17</v>
      </c>
      <c r="F9" s="20" t="s">
        <v>250</v>
      </c>
      <c r="G9" s="20" t="s">
        <v>253</v>
      </c>
      <c r="H9" s="20" t="s">
        <v>254</v>
      </c>
      <c r="I9" s="20">
        <v>-4</v>
      </c>
      <c r="J9" s="20">
        <v>-4</v>
      </c>
      <c r="K9" s="20">
        <v>0</v>
      </c>
      <c r="L9" s="20">
        <v>0</v>
      </c>
      <c r="M9" s="20">
        <v>-2</v>
      </c>
      <c r="N9" s="20">
        <v>0</v>
      </c>
      <c r="O9" s="20">
        <v>0</v>
      </c>
      <c r="P9" s="20">
        <v>0</v>
      </c>
      <c r="Q9" s="20">
        <v>0</v>
      </c>
      <c r="R9" s="20">
        <v>0</v>
      </c>
      <c r="S9" s="20">
        <v>0</v>
      </c>
      <c r="T9" s="20">
        <v>0</v>
      </c>
      <c r="U9" s="20">
        <v>0</v>
      </c>
      <c r="V9" s="20">
        <v>0</v>
      </c>
      <c r="W9" s="20">
        <v>0</v>
      </c>
      <c r="X9" s="20">
        <v>0</v>
      </c>
      <c r="Y9" s="20">
        <v>0</v>
      </c>
      <c r="Z9" s="20">
        <v>-46</v>
      </c>
      <c r="AA9" s="20">
        <v>-15</v>
      </c>
      <c r="AB9" s="20">
        <v>0</v>
      </c>
      <c r="AC9" s="20">
        <v>0</v>
      </c>
      <c r="AD9" s="20">
        <v>0</v>
      </c>
      <c r="AE9" s="20">
        <v>0</v>
      </c>
      <c r="AF9" s="20">
        <v>-2</v>
      </c>
      <c r="AG9" s="20">
        <v>-35</v>
      </c>
      <c r="AH9" s="20">
        <v>0</v>
      </c>
      <c r="AI9" s="20">
        <v>0</v>
      </c>
      <c r="AJ9" s="20">
        <v>-107</v>
      </c>
      <c r="AK9" s="20">
        <v>-186</v>
      </c>
      <c r="AL9" s="20">
        <v>-104</v>
      </c>
      <c r="AM9" s="20">
        <v>-136</v>
      </c>
      <c r="AN9" s="20">
        <v>-138</v>
      </c>
      <c r="AO9" s="20">
        <v>-111</v>
      </c>
      <c r="AP9" s="20">
        <v>-162</v>
      </c>
      <c r="AQ9" s="20">
        <v>-218</v>
      </c>
      <c r="AR9" s="20">
        <v>-121</v>
      </c>
      <c r="AS9" s="20">
        <v>-175</v>
      </c>
      <c r="AT9" s="20">
        <v>-120</v>
      </c>
      <c r="AU9" s="20">
        <v>-77</v>
      </c>
      <c r="AV9" s="20">
        <v>-228</v>
      </c>
      <c r="AW9" s="20">
        <v>-276</v>
      </c>
      <c r="AX9" s="20">
        <v>-213</v>
      </c>
      <c r="AY9" s="20">
        <v>-39</v>
      </c>
    </row>
    <row r="10" spans="1:51">
      <c r="A10" s="20" t="s">
        <v>4</v>
      </c>
      <c r="B10" s="20" t="s">
        <v>262</v>
      </c>
      <c r="C10" s="20" t="s">
        <v>263</v>
      </c>
      <c r="D10" s="20" t="s">
        <v>275</v>
      </c>
      <c r="E10" s="20" t="s">
        <v>21</v>
      </c>
      <c r="F10" s="20" t="s">
        <v>250</v>
      </c>
      <c r="G10" s="20" t="s">
        <v>253</v>
      </c>
      <c r="H10" s="20" t="s">
        <v>254</v>
      </c>
      <c r="I10" s="20">
        <v>-4</v>
      </c>
      <c r="J10" s="20">
        <v>-3</v>
      </c>
      <c r="K10" s="20">
        <v>0</v>
      </c>
      <c r="L10" s="20">
        <v>-2</v>
      </c>
      <c r="M10" s="20">
        <v>-13</v>
      </c>
      <c r="N10" s="20">
        <v>-17</v>
      </c>
      <c r="O10" s="20">
        <v>-9</v>
      </c>
      <c r="P10" s="20">
        <v>0</v>
      </c>
      <c r="Q10" s="20">
        <v>0</v>
      </c>
      <c r="R10" s="20">
        <v>-41</v>
      </c>
      <c r="S10" s="20">
        <v>0</v>
      </c>
      <c r="T10" s="20">
        <v>0</v>
      </c>
      <c r="U10" s="20">
        <v>0</v>
      </c>
      <c r="V10" s="20">
        <v>0</v>
      </c>
      <c r="W10" s="20">
        <v>0</v>
      </c>
      <c r="X10" s="20">
        <v>0</v>
      </c>
      <c r="Y10" s="20">
        <v>0</v>
      </c>
      <c r="Z10" s="20">
        <v>0</v>
      </c>
      <c r="AA10" s="20">
        <v>0</v>
      </c>
      <c r="AB10" s="20">
        <v>0</v>
      </c>
      <c r="AC10" s="20">
        <v>0</v>
      </c>
      <c r="AD10" s="20">
        <v>0</v>
      </c>
      <c r="AE10" s="20">
        <v>0</v>
      </c>
      <c r="AF10" s="20">
        <v>0</v>
      </c>
      <c r="AG10" s="20">
        <v>0</v>
      </c>
      <c r="AH10" s="20">
        <v>0</v>
      </c>
      <c r="AI10" s="20">
        <v>0</v>
      </c>
      <c r="AJ10" s="20">
        <v>0</v>
      </c>
      <c r="AK10" s="20">
        <v>0</v>
      </c>
      <c r="AL10" s="20">
        <v>0</v>
      </c>
      <c r="AM10" s="20">
        <v>0</v>
      </c>
      <c r="AN10" s="20">
        <v>0</v>
      </c>
      <c r="AO10" s="20">
        <v>0</v>
      </c>
      <c r="AP10" s="20">
        <v>0</v>
      </c>
      <c r="AQ10" s="20">
        <v>0</v>
      </c>
      <c r="AR10" s="20">
        <v>0</v>
      </c>
      <c r="AS10" s="20">
        <v>0</v>
      </c>
      <c r="AT10" s="20">
        <v>0</v>
      </c>
      <c r="AU10" s="20">
        <v>0</v>
      </c>
      <c r="AV10" s="20">
        <v>0</v>
      </c>
      <c r="AW10" s="20">
        <v>0</v>
      </c>
      <c r="AX10" s="20">
        <v>0</v>
      </c>
      <c r="AY10" s="20">
        <v>0</v>
      </c>
    </row>
    <row r="11" spans="1:51">
      <c r="A11" s="20" t="s">
        <v>4</v>
      </c>
      <c r="B11" s="20" t="s">
        <v>262</v>
      </c>
      <c r="C11" s="20" t="s">
        <v>263</v>
      </c>
      <c r="D11" s="20" t="s">
        <v>264</v>
      </c>
      <c r="E11" s="20" t="s">
        <v>265</v>
      </c>
      <c r="F11" s="20" t="s">
        <v>250</v>
      </c>
      <c r="G11" s="20" t="s">
        <v>253</v>
      </c>
      <c r="H11" s="20" t="s">
        <v>254</v>
      </c>
      <c r="I11" s="20">
        <v>1</v>
      </c>
      <c r="J11" s="20">
        <v>1</v>
      </c>
      <c r="K11" s="20">
        <v>2</v>
      </c>
      <c r="L11" s="20">
        <v>0</v>
      </c>
      <c r="M11" s="20">
        <v>0</v>
      </c>
      <c r="N11" s="20">
        <v>0</v>
      </c>
      <c r="O11" s="20">
        <v>0</v>
      </c>
      <c r="P11" s="20">
        <v>0</v>
      </c>
      <c r="Q11" s="20">
        <v>0</v>
      </c>
      <c r="R11" s="20">
        <v>0</v>
      </c>
      <c r="S11" s="20">
        <v>0</v>
      </c>
      <c r="T11" s="20">
        <v>0</v>
      </c>
      <c r="U11" s="20">
        <v>0</v>
      </c>
      <c r="V11" s="20">
        <v>2</v>
      </c>
      <c r="W11" s="20">
        <v>4</v>
      </c>
      <c r="X11" s="20">
        <v>3</v>
      </c>
      <c r="Y11" s="20">
        <v>3</v>
      </c>
      <c r="Z11" s="20">
        <v>4</v>
      </c>
      <c r="AA11" s="20">
        <v>4</v>
      </c>
      <c r="AB11" s="20">
        <v>4</v>
      </c>
      <c r="AC11" s="20">
        <v>4</v>
      </c>
      <c r="AD11" s="20">
        <v>5</v>
      </c>
      <c r="AE11" s="20">
        <v>5</v>
      </c>
      <c r="AF11" s="20">
        <v>5</v>
      </c>
      <c r="AG11" s="20">
        <v>5</v>
      </c>
      <c r="AH11" s="20">
        <v>5</v>
      </c>
      <c r="AI11" s="20">
        <v>5</v>
      </c>
      <c r="AJ11" s="20">
        <v>5</v>
      </c>
      <c r="AK11" s="20">
        <v>5</v>
      </c>
      <c r="AL11" s="20">
        <v>5</v>
      </c>
      <c r="AM11" s="20">
        <v>5</v>
      </c>
      <c r="AN11" s="20">
        <v>5</v>
      </c>
      <c r="AO11" s="20">
        <v>5</v>
      </c>
      <c r="AP11" s="20">
        <v>5</v>
      </c>
      <c r="AQ11" s="20">
        <v>5</v>
      </c>
      <c r="AR11" s="20">
        <v>5</v>
      </c>
      <c r="AS11" s="20">
        <v>5</v>
      </c>
      <c r="AT11" s="20">
        <v>5</v>
      </c>
      <c r="AU11" s="20">
        <v>5</v>
      </c>
      <c r="AV11" s="20">
        <v>6</v>
      </c>
      <c r="AW11" s="20">
        <v>6</v>
      </c>
      <c r="AX11" s="20">
        <v>7</v>
      </c>
      <c r="AY11" s="20">
        <v>7</v>
      </c>
    </row>
    <row r="12" spans="1:51">
      <c r="A12" s="20" t="s">
        <v>4</v>
      </c>
      <c r="B12" s="20" t="s">
        <v>262</v>
      </c>
      <c r="C12" s="20" t="s">
        <v>263</v>
      </c>
      <c r="D12" s="20" t="s">
        <v>264</v>
      </c>
      <c r="E12" s="20" t="s">
        <v>266</v>
      </c>
      <c r="F12" s="20" t="s">
        <v>250</v>
      </c>
      <c r="G12" s="20" t="s">
        <v>253</v>
      </c>
      <c r="H12" s="20" t="s">
        <v>254</v>
      </c>
      <c r="I12" s="20">
        <v>0</v>
      </c>
      <c r="J12" s="20">
        <v>0</v>
      </c>
      <c r="K12" s="20">
        <v>0</v>
      </c>
      <c r="L12" s="20">
        <v>0</v>
      </c>
      <c r="M12" s="20">
        <v>1</v>
      </c>
      <c r="N12" s="20">
        <v>0</v>
      </c>
      <c r="O12" s="20">
        <v>1</v>
      </c>
      <c r="P12" s="20">
        <v>2</v>
      </c>
      <c r="Q12" s="20">
        <v>1</v>
      </c>
      <c r="R12" s="20">
        <v>3</v>
      </c>
      <c r="S12" s="20">
        <v>2</v>
      </c>
      <c r="T12" s="20">
        <v>3</v>
      </c>
      <c r="U12" s="20">
        <v>2</v>
      </c>
      <c r="V12" s="20">
        <v>3</v>
      </c>
      <c r="W12" s="20">
        <v>4</v>
      </c>
      <c r="X12" s="20">
        <v>4</v>
      </c>
      <c r="Y12" s="20">
        <v>5</v>
      </c>
      <c r="Z12" s="20">
        <v>5</v>
      </c>
      <c r="AA12" s="20">
        <v>5</v>
      </c>
      <c r="AB12" s="20">
        <v>5</v>
      </c>
      <c r="AC12" s="20">
        <v>5</v>
      </c>
      <c r="AD12" s="20">
        <v>5</v>
      </c>
      <c r="AE12" s="20">
        <v>5</v>
      </c>
      <c r="AF12" s="20">
        <v>6</v>
      </c>
      <c r="AG12" s="20">
        <v>6</v>
      </c>
      <c r="AH12" s="20">
        <v>6</v>
      </c>
      <c r="AI12" s="20">
        <v>7</v>
      </c>
      <c r="AJ12" s="20">
        <v>7</v>
      </c>
      <c r="AK12" s="20">
        <v>7</v>
      </c>
      <c r="AL12" s="20">
        <v>7</v>
      </c>
      <c r="AM12" s="20">
        <v>7</v>
      </c>
      <c r="AN12" s="20">
        <v>7</v>
      </c>
      <c r="AO12" s="20">
        <v>7</v>
      </c>
      <c r="AP12" s="20">
        <v>8</v>
      </c>
      <c r="AQ12" s="20">
        <v>8</v>
      </c>
      <c r="AR12" s="20">
        <v>9</v>
      </c>
      <c r="AS12" s="20">
        <v>10</v>
      </c>
      <c r="AT12" s="20">
        <v>11</v>
      </c>
      <c r="AU12" s="20">
        <v>11</v>
      </c>
      <c r="AV12" s="20">
        <v>12</v>
      </c>
      <c r="AW12" s="20">
        <v>14</v>
      </c>
      <c r="AX12" s="20">
        <v>15</v>
      </c>
      <c r="AY12" s="20">
        <v>15</v>
      </c>
    </row>
    <row r="13" spans="1:51">
      <c r="A13" s="20" t="s">
        <v>4</v>
      </c>
      <c r="B13" s="20" t="s">
        <v>262</v>
      </c>
      <c r="C13" s="20" t="s">
        <v>263</v>
      </c>
      <c r="D13" s="20" t="s">
        <v>264</v>
      </c>
      <c r="E13" s="20" t="s">
        <v>267</v>
      </c>
      <c r="F13" s="20" t="s">
        <v>250</v>
      </c>
      <c r="G13" s="20" t="s">
        <v>253</v>
      </c>
      <c r="H13" s="20" t="s">
        <v>254</v>
      </c>
      <c r="I13" s="20">
        <v>916</v>
      </c>
      <c r="J13" s="20">
        <v>1240</v>
      </c>
      <c r="K13" s="20">
        <v>1088</v>
      </c>
      <c r="L13" s="20">
        <v>1134</v>
      </c>
      <c r="M13" s="20">
        <v>1262</v>
      </c>
      <c r="N13" s="20">
        <v>1116</v>
      </c>
      <c r="O13" s="20">
        <v>1333</v>
      </c>
      <c r="P13" s="20">
        <v>1167</v>
      </c>
      <c r="Q13" s="20">
        <v>983</v>
      </c>
      <c r="R13" s="20">
        <v>1061</v>
      </c>
      <c r="S13" s="20">
        <v>1103</v>
      </c>
      <c r="T13" s="20">
        <v>1050</v>
      </c>
      <c r="U13" s="20">
        <v>417</v>
      </c>
      <c r="V13" s="20">
        <v>826</v>
      </c>
      <c r="W13" s="20">
        <v>906</v>
      </c>
      <c r="X13" s="20">
        <v>858</v>
      </c>
      <c r="Y13" s="20">
        <v>901</v>
      </c>
      <c r="Z13" s="20">
        <v>852</v>
      </c>
      <c r="AA13" s="20">
        <v>931</v>
      </c>
      <c r="AB13" s="20">
        <v>834</v>
      </c>
      <c r="AC13" s="20">
        <v>1008</v>
      </c>
      <c r="AD13" s="20">
        <v>960</v>
      </c>
      <c r="AE13" s="20">
        <v>704</v>
      </c>
      <c r="AF13" s="20">
        <v>1111</v>
      </c>
      <c r="AG13" s="20">
        <v>848</v>
      </c>
      <c r="AH13" s="20">
        <v>1014</v>
      </c>
      <c r="AI13" s="20">
        <v>181</v>
      </c>
      <c r="AJ13" s="20">
        <v>1222</v>
      </c>
      <c r="AK13" s="20">
        <v>1666</v>
      </c>
      <c r="AL13" s="20">
        <v>1308</v>
      </c>
      <c r="AM13" s="20">
        <v>1567</v>
      </c>
      <c r="AN13" s="20">
        <v>1813</v>
      </c>
      <c r="AO13" s="20">
        <v>1969</v>
      </c>
      <c r="AP13" s="20">
        <v>2013</v>
      </c>
      <c r="AQ13" s="20">
        <v>2003</v>
      </c>
      <c r="AR13" s="20">
        <v>1744</v>
      </c>
      <c r="AS13" s="20">
        <v>2091</v>
      </c>
      <c r="AT13" s="20">
        <v>2012</v>
      </c>
      <c r="AU13" s="20">
        <v>1001</v>
      </c>
      <c r="AV13" s="20">
        <v>1692</v>
      </c>
      <c r="AW13" s="20">
        <v>1560</v>
      </c>
      <c r="AX13" s="20">
        <v>1232</v>
      </c>
      <c r="AY13" s="20">
        <v>1325</v>
      </c>
    </row>
    <row r="14" spans="1:51">
      <c r="A14" s="20" t="s">
        <v>4</v>
      </c>
      <c r="B14" s="20" t="s">
        <v>262</v>
      </c>
      <c r="C14" s="20" t="s">
        <v>263</v>
      </c>
      <c r="D14" s="20" t="s">
        <v>264</v>
      </c>
      <c r="E14" s="20" t="s">
        <v>6</v>
      </c>
      <c r="F14" s="20" t="s">
        <v>250</v>
      </c>
      <c r="G14" s="20" t="s">
        <v>253</v>
      </c>
      <c r="H14" s="20" t="s">
        <v>254</v>
      </c>
      <c r="I14" s="20">
        <v>0</v>
      </c>
      <c r="J14" s="20">
        <v>0</v>
      </c>
      <c r="K14" s="20">
        <v>0</v>
      </c>
      <c r="L14" s="20">
        <v>0</v>
      </c>
      <c r="M14" s="20">
        <v>0</v>
      </c>
      <c r="N14" s="20">
        <v>0</v>
      </c>
      <c r="O14" s="20">
        <v>0</v>
      </c>
      <c r="P14" s="20">
        <v>0</v>
      </c>
      <c r="Q14" s="20">
        <v>0</v>
      </c>
      <c r="R14" s="20">
        <v>0</v>
      </c>
      <c r="S14" s="20">
        <v>0</v>
      </c>
      <c r="T14" s="20">
        <v>0</v>
      </c>
      <c r="U14" s="20">
        <v>0</v>
      </c>
      <c r="V14" s="20">
        <v>1</v>
      </c>
      <c r="W14" s="20">
        <v>6</v>
      </c>
      <c r="X14" s="20">
        <v>1</v>
      </c>
      <c r="Y14" s="20">
        <v>1</v>
      </c>
      <c r="Z14" s="20">
        <v>8</v>
      </c>
      <c r="AA14" s="20">
        <v>2</v>
      </c>
      <c r="AB14" s="20">
        <v>0</v>
      </c>
      <c r="AC14" s="20">
        <v>1</v>
      </c>
      <c r="AD14" s="20">
        <v>0</v>
      </c>
      <c r="AE14" s="20">
        <v>3</v>
      </c>
      <c r="AF14" s="20">
        <v>5</v>
      </c>
      <c r="AG14" s="20">
        <v>28</v>
      </c>
      <c r="AH14" s="20">
        <v>20</v>
      </c>
      <c r="AI14" s="20">
        <v>57</v>
      </c>
      <c r="AJ14" s="20">
        <v>49</v>
      </c>
      <c r="AK14" s="20">
        <v>89</v>
      </c>
      <c r="AL14" s="20">
        <v>74</v>
      </c>
      <c r="AM14" s="20">
        <v>40</v>
      </c>
      <c r="AN14" s="20">
        <v>99</v>
      </c>
      <c r="AO14" s="20">
        <v>81</v>
      </c>
      <c r="AP14" s="20">
        <v>76</v>
      </c>
      <c r="AQ14" s="20">
        <v>70</v>
      </c>
      <c r="AR14" s="20">
        <v>54</v>
      </c>
      <c r="AS14" s="20">
        <v>37</v>
      </c>
      <c r="AT14" s="20">
        <v>24</v>
      </c>
      <c r="AU14" s="20">
        <v>17</v>
      </c>
      <c r="AV14" s="20">
        <v>9</v>
      </c>
      <c r="AW14" s="20">
        <v>7</v>
      </c>
      <c r="AX14" s="20">
        <v>11</v>
      </c>
      <c r="AY14" s="20">
        <v>2</v>
      </c>
    </row>
    <row r="15" spans="1:51">
      <c r="A15" s="20" t="s">
        <v>4</v>
      </c>
      <c r="B15" s="20" t="s">
        <v>262</v>
      </c>
      <c r="C15" s="20" t="s">
        <v>263</v>
      </c>
      <c r="D15" s="20" t="s">
        <v>264</v>
      </c>
      <c r="E15" s="20" t="s">
        <v>15</v>
      </c>
      <c r="F15" s="20" t="s">
        <v>250</v>
      </c>
      <c r="G15" s="20" t="s">
        <v>253</v>
      </c>
      <c r="H15" s="20" t="s">
        <v>254</v>
      </c>
      <c r="I15" s="20">
        <v>0</v>
      </c>
      <c r="J15" s="20">
        <v>0</v>
      </c>
      <c r="K15" s="20">
        <v>0</v>
      </c>
      <c r="L15" s="20">
        <v>0</v>
      </c>
      <c r="M15" s="20">
        <v>0</v>
      </c>
      <c r="N15" s="20">
        <v>0</v>
      </c>
      <c r="O15" s="20">
        <v>0</v>
      </c>
      <c r="P15" s="20">
        <v>0</v>
      </c>
      <c r="Q15" s="20">
        <v>0</v>
      </c>
      <c r="R15" s="20">
        <v>0</v>
      </c>
      <c r="S15" s="20">
        <v>0</v>
      </c>
      <c r="T15" s="20">
        <v>0</v>
      </c>
      <c r="U15" s="20">
        <v>0</v>
      </c>
      <c r="V15" s="20">
        <v>0</v>
      </c>
      <c r="W15" s="20">
        <v>0</v>
      </c>
      <c r="X15" s="20">
        <v>0</v>
      </c>
      <c r="Y15" s="20">
        <v>0</v>
      </c>
      <c r="Z15" s="20">
        <v>0</v>
      </c>
      <c r="AA15" s="20">
        <v>0</v>
      </c>
      <c r="AB15" s="20">
        <v>0</v>
      </c>
      <c r="AC15" s="20">
        <v>0</v>
      </c>
      <c r="AD15" s="20">
        <v>0</v>
      </c>
      <c r="AE15" s="20">
        <v>0</v>
      </c>
      <c r="AF15" s="20">
        <v>0</v>
      </c>
      <c r="AG15" s="20">
        <v>0</v>
      </c>
      <c r="AH15" s="20">
        <v>0</v>
      </c>
      <c r="AI15" s="20">
        <v>61</v>
      </c>
      <c r="AJ15" s="20">
        <v>0</v>
      </c>
      <c r="AK15" s="20">
        <v>1</v>
      </c>
      <c r="AL15" s="20">
        <v>0</v>
      </c>
      <c r="AM15" s="20">
        <v>0</v>
      </c>
      <c r="AN15" s="20">
        <v>0</v>
      </c>
      <c r="AO15" s="20">
        <v>0</v>
      </c>
      <c r="AP15" s="20">
        <v>0</v>
      </c>
      <c r="AQ15" s="20">
        <v>0</v>
      </c>
      <c r="AR15" s="20">
        <v>0</v>
      </c>
      <c r="AS15" s="20">
        <v>0</v>
      </c>
      <c r="AT15" s="20">
        <v>0</v>
      </c>
      <c r="AU15" s="20">
        <v>0</v>
      </c>
      <c r="AV15" s="20">
        <v>0</v>
      </c>
      <c r="AW15" s="20">
        <v>0</v>
      </c>
      <c r="AX15" s="20">
        <v>0</v>
      </c>
      <c r="AY15" s="20">
        <v>42</v>
      </c>
    </row>
    <row r="16" spans="1:51">
      <c r="A16" s="20" t="s">
        <v>4</v>
      </c>
      <c r="B16" s="20" t="s">
        <v>262</v>
      </c>
      <c r="C16" s="20" t="s">
        <v>263</v>
      </c>
      <c r="D16" s="20" t="s">
        <v>264</v>
      </c>
      <c r="E16" s="20" t="s">
        <v>9</v>
      </c>
      <c r="F16" s="20" t="s">
        <v>250</v>
      </c>
      <c r="G16" s="20" t="s">
        <v>253</v>
      </c>
      <c r="H16" s="20" t="s">
        <v>254</v>
      </c>
      <c r="I16" s="20">
        <v>0</v>
      </c>
      <c r="J16" s="20">
        <v>0</v>
      </c>
      <c r="K16" s="20">
        <v>0</v>
      </c>
      <c r="L16" s="20">
        <v>0</v>
      </c>
      <c r="M16" s="20">
        <v>0</v>
      </c>
      <c r="N16" s="20">
        <v>0</v>
      </c>
      <c r="O16" s="20">
        <v>0</v>
      </c>
      <c r="P16" s="20">
        <v>5</v>
      </c>
      <c r="Q16" s="20">
        <v>2</v>
      </c>
      <c r="R16" s="20">
        <v>0</v>
      </c>
      <c r="S16" s="20">
        <v>0</v>
      </c>
      <c r="T16" s="20">
        <v>0</v>
      </c>
      <c r="U16" s="20">
        <v>74</v>
      </c>
      <c r="V16" s="20">
        <v>17</v>
      </c>
      <c r="W16" s="20">
        <v>0</v>
      </c>
      <c r="X16" s="20">
        <v>24</v>
      </c>
      <c r="Y16" s="20">
        <v>52</v>
      </c>
      <c r="Z16" s="20">
        <v>33</v>
      </c>
      <c r="AA16" s="20">
        <v>39</v>
      </c>
      <c r="AB16" s="20">
        <v>93</v>
      </c>
      <c r="AC16" s="20">
        <v>5</v>
      </c>
      <c r="AD16" s="20">
        <v>19</v>
      </c>
      <c r="AE16" s="20">
        <v>132</v>
      </c>
      <c r="AF16" s="20">
        <v>100</v>
      </c>
      <c r="AG16" s="20">
        <v>206</v>
      </c>
      <c r="AH16" s="20">
        <v>225</v>
      </c>
      <c r="AI16" s="20">
        <v>532</v>
      </c>
      <c r="AJ16" s="20">
        <v>470</v>
      </c>
      <c r="AK16" s="20">
        <v>402</v>
      </c>
      <c r="AL16" s="20">
        <v>409</v>
      </c>
      <c r="AM16" s="20">
        <v>377</v>
      </c>
      <c r="AN16" s="20">
        <v>343</v>
      </c>
      <c r="AO16" s="20">
        <v>304</v>
      </c>
      <c r="AP16" s="20">
        <v>354</v>
      </c>
      <c r="AQ16" s="20">
        <v>485</v>
      </c>
      <c r="AR16" s="20">
        <v>770</v>
      </c>
      <c r="AS16" s="20">
        <v>677</v>
      </c>
      <c r="AT16" s="20">
        <v>716</v>
      </c>
      <c r="AU16" s="20">
        <v>1612</v>
      </c>
      <c r="AV16" s="20">
        <v>1328</v>
      </c>
      <c r="AW16" s="20">
        <v>1602</v>
      </c>
      <c r="AX16" s="20">
        <v>1870</v>
      </c>
      <c r="AY16" s="20">
        <v>1882</v>
      </c>
    </row>
    <row r="17" spans="1:51">
      <c r="A17" s="20" t="s">
        <v>4</v>
      </c>
      <c r="B17" s="20" t="s">
        <v>262</v>
      </c>
      <c r="C17" s="20" t="s">
        <v>263</v>
      </c>
      <c r="D17" s="20" t="s">
        <v>264</v>
      </c>
      <c r="E17" s="20" t="s">
        <v>268</v>
      </c>
      <c r="F17" s="20" t="s">
        <v>250</v>
      </c>
      <c r="G17" s="20" t="s">
        <v>253</v>
      </c>
      <c r="H17" s="20" t="s">
        <v>254</v>
      </c>
      <c r="I17" s="20">
        <v>21</v>
      </c>
      <c r="J17" s="20">
        <v>0</v>
      </c>
      <c r="K17" s="20">
        <v>0</v>
      </c>
      <c r="L17" s="20">
        <v>4</v>
      </c>
      <c r="M17" s="20">
        <v>7</v>
      </c>
      <c r="N17" s="20">
        <v>4</v>
      </c>
      <c r="O17" s="20">
        <v>0</v>
      </c>
      <c r="P17" s="20">
        <v>0</v>
      </c>
      <c r="Q17" s="20">
        <v>0</v>
      </c>
      <c r="R17" s="20">
        <v>0</v>
      </c>
      <c r="S17" s="20">
        <v>7</v>
      </c>
      <c r="T17" s="20">
        <v>6</v>
      </c>
      <c r="U17" s="20">
        <v>0</v>
      </c>
      <c r="V17" s="20">
        <v>0</v>
      </c>
      <c r="W17" s="20">
        <v>25</v>
      </c>
      <c r="X17" s="20">
        <v>0</v>
      </c>
      <c r="Y17" s="20">
        <v>1</v>
      </c>
      <c r="Z17" s="20">
        <v>3</v>
      </c>
      <c r="AA17" s="20">
        <v>13</v>
      </c>
      <c r="AB17" s="20">
        <v>27</v>
      </c>
      <c r="AC17" s="20">
        <v>10</v>
      </c>
      <c r="AD17" s="20">
        <v>6</v>
      </c>
      <c r="AE17" s="20">
        <v>21</v>
      </c>
      <c r="AF17" s="20">
        <v>3</v>
      </c>
      <c r="AG17" s="20">
        <v>26</v>
      </c>
      <c r="AH17" s="20">
        <v>23</v>
      </c>
      <c r="AI17" s="20">
        <v>59</v>
      </c>
      <c r="AJ17" s="20">
        <v>53</v>
      </c>
      <c r="AK17" s="20">
        <v>13</v>
      </c>
      <c r="AL17" s="20">
        <v>32</v>
      </c>
      <c r="AM17" s="20">
        <v>23</v>
      </c>
      <c r="AN17" s="20">
        <v>52</v>
      </c>
      <c r="AO17" s="20">
        <v>37</v>
      </c>
      <c r="AP17" s="20">
        <v>0</v>
      </c>
      <c r="AQ17" s="20">
        <v>0</v>
      </c>
      <c r="AR17" s="20">
        <v>107</v>
      </c>
      <c r="AS17" s="20">
        <v>71</v>
      </c>
      <c r="AT17" s="20">
        <v>145</v>
      </c>
      <c r="AU17" s="20">
        <v>83</v>
      </c>
      <c r="AV17" s="20">
        <v>0</v>
      </c>
      <c r="AW17" s="20">
        <v>19</v>
      </c>
      <c r="AX17" s="20">
        <v>123</v>
      </c>
      <c r="AY17" s="20">
        <v>44</v>
      </c>
    </row>
    <row r="18" spans="1:51">
      <c r="A18" s="20" t="s">
        <v>4</v>
      </c>
      <c r="B18" s="20" t="s">
        <v>262</v>
      </c>
      <c r="C18" s="20" t="s">
        <v>263</v>
      </c>
      <c r="D18" s="20" t="s">
        <v>264</v>
      </c>
      <c r="E18" s="20" t="s">
        <v>13</v>
      </c>
      <c r="F18" s="20" t="s">
        <v>250</v>
      </c>
      <c r="G18" s="20" t="s">
        <v>253</v>
      </c>
      <c r="H18" s="20" t="s">
        <v>254</v>
      </c>
      <c r="I18" s="20">
        <v>0</v>
      </c>
      <c r="J18" s="20">
        <v>0</v>
      </c>
      <c r="K18" s="20">
        <v>0</v>
      </c>
      <c r="L18" s="20">
        <v>0</v>
      </c>
      <c r="M18" s="20">
        <v>0</v>
      </c>
      <c r="N18" s="20">
        <v>0</v>
      </c>
      <c r="O18" s="20">
        <v>0</v>
      </c>
      <c r="P18" s="20">
        <v>0</v>
      </c>
      <c r="Q18" s="20">
        <v>0</v>
      </c>
      <c r="R18" s="20">
        <v>0</v>
      </c>
      <c r="S18" s="20">
        <v>0</v>
      </c>
      <c r="T18" s="20">
        <v>0</v>
      </c>
      <c r="U18" s="20">
        <v>0</v>
      </c>
      <c r="V18" s="20">
        <v>0</v>
      </c>
      <c r="W18" s="20">
        <v>0</v>
      </c>
      <c r="X18" s="20">
        <v>0</v>
      </c>
      <c r="Y18" s="20">
        <v>0</v>
      </c>
      <c r="Z18" s="20">
        <v>0</v>
      </c>
      <c r="AA18" s="20">
        <v>0</v>
      </c>
      <c r="AB18" s="20">
        <v>0</v>
      </c>
      <c r="AC18" s="20">
        <v>0</v>
      </c>
      <c r="AD18" s="20">
        <v>2</v>
      </c>
      <c r="AE18" s="20">
        <v>14</v>
      </c>
      <c r="AF18" s="20">
        <v>24</v>
      </c>
      <c r="AG18" s="20">
        <v>31</v>
      </c>
      <c r="AH18" s="20">
        <v>38</v>
      </c>
      <c r="AI18" s="20">
        <v>47</v>
      </c>
      <c r="AJ18" s="20">
        <v>40</v>
      </c>
      <c r="AK18" s="20">
        <v>38</v>
      </c>
      <c r="AL18" s="20">
        <v>40</v>
      </c>
      <c r="AM18" s="20">
        <v>41</v>
      </c>
      <c r="AN18" s="20">
        <v>36</v>
      </c>
      <c r="AO18" s="20">
        <v>19</v>
      </c>
      <c r="AP18" s="20">
        <v>12</v>
      </c>
      <c r="AQ18" s="20">
        <v>8</v>
      </c>
      <c r="AR18" s="20">
        <v>77</v>
      </c>
      <c r="AS18" s="20">
        <v>53</v>
      </c>
      <c r="AT18" s="20">
        <v>77</v>
      </c>
      <c r="AU18" s="20">
        <v>171</v>
      </c>
      <c r="AV18" s="20">
        <v>167</v>
      </c>
      <c r="AW18" s="20">
        <v>201</v>
      </c>
      <c r="AX18" s="20">
        <v>273</v>
      </c>
      <c r="AY18" s="20">
        <v>230</v>
      </c>
    </row>
    <row r="19" spans="1:51">
      <c r="A19" s="20" t="s">
        <v>4</v>
      </c>
      <c r="B19" s="20" t="s">
        <v>262</v>
      </c>
      <c r="C19" s="20" t="s">
        <v>263</v>
      </c>
      <c r="D19" s="20" t="s">
        <v>264</v>
      </c>
      <c r="E19" s="20" t="s">
        <v>269</v>
      </c>
      <c r="F19" s="20" t="s">
        <v>250</v>
      </c>
      <c r="G19" s="20" t="s">
        <v>253</v>
      </c>
      <c r="H19" s="20" t="s">
        <v>254</v>
      </c>
      <c r="I19" s="20">
        <v>18</v>
      </c>
      <c r="J19" s="20">
        <v>19</v>
      </c>
      <c r="K19" s="20">
        <v>21</v>
      </c>
      <c r="L19" s="20">
        <v>22</v>
      </c>
      <c r="M19" s="20">
        <v>31</v>
      </c>
      <c r="N19" s="20">
        <v>38</v>
      </c>
      <c r="O19" s="20">
        <v>22</v>
      </c>
      <c r="P19" s="20">
        <v>22</v>
      </c>
      <c r="Q19" s="20">
        <v>19</v>
      </c>
      <c r="R19" s="20">
        <v>19</v>
      </c>
      <c r="S19" s="20">
        <v>22</v>
      </c>
      <c r="T19" s="20">
        <v>23</v>
      </c>
      <c r="U19" s="20">
        <v>25</v>
      </c>
      <c r="V19" s="20">
        <v>15</v>
      </c>
      <c r="W19" s="20">
        <v>15</v>
      </c>
      <c r="X19" s="20">
        <v>16</v>
      </c>
      <c r="Y19" s="20">
        <v>17</v>
      </c>
      <c r="Z19" s="20">
        <v>16</v>
      </c>
      <c r="AA19" s="20">
        <v>18</v>
      </c>
      <c r="AB19" s="20">
        <v>21</v>
      </c>
      <c r="AC19" s="20">
        <v>23</v>
      </c>
      <c r="AD19" s="20">
        <v>23</v>
      </c>
      <c r="AE19" s="20">
        <v>25</v>
      </c>
      <c r="AF19" s="20">
        <v>25</v>
      </c>
      <c r="AG19" s="20">
        <v>26</v>
      </c>
      <c r="AH19" s="20">
        <v>26</v>
      </c>
      <c r="AI19" s="20">
        <v>26</v>
      </c>
      <c r="AJ19" s="20">
        <v>29</v>
      </c>
      <c r="AK19" s="20">
        <v>30</v>
      </c>
      <c r="AL19" s="20">
        <v>31</v>
      </c>
      <c r="AM19" s="20">
        <v>33</v>
      </c>
      <c r="AN19" s="20">
        <v>34</v>
      </c>
      <c r="AO19" s="20">
        <v>36</v>
      </c>
      <c r="AP19" s="20">
        <v>38</v>
      </c>
      <c r="AQ19" s="20">
        <v>40</v>
      </c>
      <c r="AR19" s="20">
        <v>43</v>
      </c>
      <c r="AS19" s="20">
        <v>45</v>
      </c>
      <c r="AT19" s="20">
        <v>49</v>
      </c>
      <c r="AU19" s="20">
        <v>51</v>
      </c>
      <c r="AV19" s="20">
        <v>55</v>
      </c>
      <c r="AW19" s="20">
        <v>64</v>
      </c>
      <c r="AX19" s="20">
        <v>69</v>
      </c>
      <c r="AY19" s="20">
        <v>69</v>
      </c>
    </row>
    <row r="20" spans="1:51">
      <c r="A20" s="20" t="s">
        <v>4</v>
      </c>
      <c r="B20" s="20" t="s">
        <v>262</v>
      </c>
      <c r="C20" s="20" t="s">
        <v>263</v>
      </c>
      <c r="D20" s="20" t="s">
        <v>264</v>
      </c>
      <c r="E20" s="20" t="s">
        <v>17</v>
      </c>
      <c r="F20" s="20" t="s">
        <v>250</v>
      </c>
      <c r="G20" s="20" t="s">
        <v>253</v>
      </c>
      <c r="H20" s="20" t="s">
        <v>254</v>
      </c>
      <c r="I20" s="20">
        <v>0</v>
      </c>
      <c r="J20" s="20">
        <v>0</v>
      </c>
      <c r="K20" s="20">
        <v>0</v>
      </c>
      <c r="L20" s="20">
        <v>0</v>
      </c>
      <c r="M20" s="20">
        <v>0</v>
      </c>
      <c r="N20" s="20">
        <v>0</v>
      </c>
      <c r="O20" s="20">
        <v>0</v>
      </c>
      <c r="P20" s="20">
        <v>2</v>
      </c>
      <c r="Q20" s="20">
        <v>2</v>
      </c>
      <c r="R20" s="20">
        <v>0</v>
      </c>
      <c r="S20" s="20">
        <v>13</v>
      </c>
      <c r="T20" s="20">
        <v>0</v>
      </c>
      <c r="U20" s="20">
        <v>52</v>
      </c>
      <c r="V20" s="20">
        <v>0</v>
      </c>
      <c r="W20" s="20">
        <v>0</v>
      </c>
      <c r="X20" s="20">
        <v>44</v>
      </c>
      <c r="Y20" s="20">
        <v>92</v>
      </c>
      <c r="Z20" s="20">
        <v>129</v>
      </c>
      <c r="AA20" s="20">
        <v>81</v>
      </c>
      <c r="AB20" s="20">
        <v>135</v>
      </c>
      <c r="AC20" s="20">
        <v>17</v>
      </c>
      <c r="AD20" s="20">
        <v>95</v>
      </c>
      <c r="AE20" s="20">
        <v>172</v>
      </c>
      <c r="AF20" s="20">
        <v>74</v>
      </c>
      <c r="AG20" s="20">
        <v>162</v>
      </c>
      <c r="AH20" s="20">
        <v>149</v>
      </c>
      <c r="AI20" s="20">
        <v>429</v>
      </c>
      <c r="AJ20" s="20">
        <v>393</v>
      </c>
      <c r="AK20" s="20">
        <v>383</v>
      </c>
      <c r="AL20" s="20">
        <v>430</v>
      </c>
      <c r="AM20" s="20">
        <v>419</v>
      </c>
      <c r="AN20" s="20">
        <v>394</v>
      </c>
      <c r="AO20" s="20">
        <v>181</v>
      </c>
      <c r="AP20" s="20">
        <v>202</v>
      </c>
      <c r="AQ20" s="20">
        <v>208</v>
      </c>
      <c r="AR20" s="20">
        <v>379</v>
      </c>
      <c r="AS20" s="20">
        <v>278</v>
      </c>
      <c r="AT20" s="20">
        <v>343</v>
      </c>
      <c r="AU20" s="20">
        <v>742</v>
      </c>
      <c r="AV20" s="20">
        <v>690</v>
      </c>
      <c r="AW20" s="20">
        <v>821</v>
      </c>
      <c r="AX20" s="20">
        <v>1170</v>
      </c>
      <c r="AY20" s="20">
        <v>1088</v>
      </c>
    </row>
    <row r="21" spans="1:51">
      <c r="A21" s="20" t="s">
        <v>4</v>
      </c>
      <c r="B21" s="20" t="s">
        <v>262</v>
      </c>
      <c r="C21" s="20" t="s">
        <v>263</v>
      </c>
      <c r="D21" s="20" t="s">
        <v>264</v>
      </c>
      <c r="E21" s="20" t="s">
        <v>270</v>
      </c>
      <c r="F21" s="20" t="s">
        <v>250</v>
      </c>
      <c r="G21" s="20" t="s">
        <v>253</v>
      </c>
      <c r="H21" s="20" t="s">
        <v>254</v>
      </c>
      <c r="I21" s="20">
        <v>0</v>
      </c>
      <c r="J21" s="20">
        <v>0</v>
      </c>
      <c r="K21" s="20">
        <v>0</v>
      </c>
      <c r="L21" s="20">
        <v>0</v>
      </c>
      <c r="M21" s="20">
        <v>0</v>
      </c>
      <c r="N21" s="20">
        <v>0</v>
      </c>
      <c r="O21" s="20">
        <v>0</v>
      </c>
      <c r="P21" s="20">
        <v>0</v>
      </c>
      <c r="Q21" s="20">
        <v>0</v>
      </c>
      <c r="R21" s="20">
        <v>0</v>
      </c>
      <c r="S21" s="20">
        <v>0</v>
      </c>
      <c r="T21" s="20">
        <v>0</v>
      </c>
      <c r="U21" s="20">
        <v>0</v>
      </c>
      <c r="V21" s="20">
        <v>0</v>
      </c>
      <c r="W21" s="20">
        <v>0</v>
      </c>
      <c r="X21" s="20">
        <v>0</v>
      </c>
      <c r="Y21" s="20">
        <v>0</v>
      </c>
      <c r="Z21" s="20">
        <v>0</v>
      </c>
      <c r="AA21" s="20">
        <v>0</v>
      </c>
      <c r="AB21" s="20">
        <v>0</v>
      </c>
      <c r="AC21" s="20">
        <v>0</v>
      </c>
      <c r="AD21" s="20">
        <v>0</v>
      </c>
      <c r="AE21" s="20">
        <v>0</v>
      </c>
      <c r="AF21" s="20">
        <v>0</v>
      </c>
      <c r="AG21" s="20">
        <v>0</v>
      </c>
      <c r="AH21" s="20">
        <v>0</v>
      </c>
      <c r="AI21" s="20">
        <v>0</v>
      </c>
      <c r="AJ21" s="20">
        <v>0</v>
      </c>
      <c r="AK21" s="20">
        <v>0</v>
      </c>
      <c r="AL21" s="20">
        <v>0</v>
      </c>
      <c r="AM21" s="20">
        <v>0</v>
      </c>
      <c r="AN21" s="20">
        <v>0</v>
      </c>
      <c r="AO21" s="20">
        <v>0</v>
      </c>
      <c r="AP21" s="20">
        <v>0</v>
      </c>
      <c r="AQ21" s="20">
        <v>0</v>
      </c>
      <c r="AR21" s="20">
        <v>0</v>
      </c>
      <c r="AS21" s="20">
        <v>0</v>
      </c>
      <c r="AT21" s="20">
        <v>0</v>
      </c>
      <c r="AU21" s="20">
        <v>4</v>
      </c>
      <c r="AV21" s="20">
        <v>354</v>
      </c>
      <c r="AW21" s="20">
        <v>692</v>
      </c>
      <c r="AX21" s="20">
        <v>350</v>
      </c>
      <c r="AY21" s="20">
        <v>262</v>
      </c>
    </row>
    <row r="22" spans="1:51">
      <c r="A22" s="20" t="s">
        <v>4</v>
      </c>
      <c r="B22" s="20" t="s">
        <v>262</v>
      </c>
      <c r="C22" s="20" t="s">
        <v>263</v>
      </c>
      <c r="D22" s="20" t="s">
        <v>264</v>
      </c>
      <c r="E22" s="20" t="s">
        <v>21</v>
      </c>
      <c r="F22" s="20" t="s">
        <v>250</v>
      </c>
      <c r="G22" s="20" t="s">
        <v>253</v>
      </c>
      <c r="H22" s="20" t="s">
        <v>254</v>
      </c>
      <c r="I22" s="20">
        <v>1</v>
      </c>
      <c r="J22" s="20">
        <v>0</v>
      </c>
      <c r="K22" s="20">
        <v>0</v>
      </c>
      <c r="L22" s="20">
        <v>0</v>
      </c>
      <c r="M22" s="20">
        <v>0</v>
      </c>
      <c r="N22" s="20">
        <v>0</v>
      </c>
      <c r="O22" s="20">
        <v>0</v>
      </c>
      <c r="P22" s="20">
        <v>2</v>
      </c>
      <c r="Q22" s="20">
        <v>10</v>
      </c>
      <c r="R22" s="20">
        <v>0</v>
      </c>
      <c r="S22" s="20">
        <v>0</v>
      </c>
      <c r="T22" s="20">
        <v>0</v>
      </c>
      <c r="U22" s="20">
        <v>0</v>
      </c>
      <c r="V22" s="20">
        <v>0</v>
      </c>
      <c r="W22" s="20">
        <v>0</v>
      </c>
      <c r="X22" s="20">
        <v>4</v>
      </c>
      <c r="Y22" s="20">
        <v>37</v>
      </c>
      <c r="Z22" s="20">
        <v>21</v>
      </c>
      <c r="AA22" s="20">
        <v>2</v>
      </c>
      <c r="AB22" s="20">
        <v>9</v>
      </c>
      <c r="AC22" s="20">
        <v>0</v>
      </c>
      <c r="AD22" s="20">
        <v>0</v>
      </c>
      <c r="AE22" s="20">
        <v>9</v>
      </c>
      <c r="AF22" s="20">
        <v>1</v>
      </c>
      <c r="AG22" s="20">
        <v>12</v>
      </c>
      <c r="AH22" s="20">
        <v>14</v>
      </c>
      <c r="AI22" s="20">
        <v>152</v>
      </c>
      <c r="AJ22" s="20">
        <v>75</v>
      </c>
      <c r="AK22" s="20">
        <v>29</v>
      </c>
      <c r="AL22" s="20">
        <v>0</v>
      </c>
      <c r="AM22" s="20">
        <v>0</v>
      </c>
      <c r="AN22" s="20">
        <v>0</v>
      </c>
      <c r="AO22" s="20">
        <v>0</v>
      </c>
      <c r="AP22" s="20">
        <v>0</v>
      </c>
      <c r="AQ22" s="20">
        <v>0</v>
      </c>
      <c r="AR22" s="20">
        <v>0</v>
      </c>
      <c r="AS22" s="20">
        <v>0</v>
      </c>
      <c r="AT22" s="20">
        <v>0</v>
      </c>
      <c r="AU22" s="20">
        <v>42</v>
      </c>
      <c r="AV22" s="20">
        <v>5</v>
      </c>
      <c r="AW22" s="20">
        <v>9</v>
      </c>
      <c r="AX22" s="20">
        <v>26</v>
      </c>
      <c r="AY22" s="20">
        <v>14</v>
      </c>
    </row>
    <row r="23" spans="1:51">
      <c r="A23" s="20" t="s">
        <v>4</v>
      </c>
      <c r="B23" s="20" t="s">
        <v>262</v>
      </c>
      <c r="C23" s="20" t="s">
        <v>263</v>
      </c>
      <c r="D23" s="20" t="s">
        <v>264</v>
      </c>
      <c r="E23" s="20" t="s">
        <v>271</v>
      </c>
      <c r="F23" s="20" t="s">
        <v>250</v>
      </c>
      <c r="G23" s="20" t="s">
        <v>253</v>
      </c>
      <c r="H23" s="20" t="s">
        <v>254</v>
      </c>
      <c r="I23" s="20">
        <v>0</v>
      </c>
      <c r="J23" s="20">
        <v>0</v>
      </c>
      <c r="K23" s="20">
        <v>0</v>
      </c>
      <c r="L23" s="20">
        <v>0</v>
      </c>
      <c r="M23" s="20">
        <v>0</v>
      </c>
      <c r="N23" s="20">
        <v>0</v>
      </c>
      <c r="O23" s="20">
        <v>0</v>
      </c>
      <c r="P23" s="20">
        <v>10</v>
      </c>
      <c r="Q23" s="20">
        <v>10</v>
      </c>
      <c r="R23" s="20">
        <v>19</v>
      </c>
      <c r="S23" s="20">
        <v>29</v>
      </c>
      <c r="T23" s="20">
        <v>33</v>
      </c>
      <c r="U23" s="20">
        <v>33</v>
      </c>
      <c r="V23" s="20">
        <v>32</v>
      </c>
      <c r="W23" s="20">
        <v>18</v>
      </c>
      <c r="X23" s="20">
        <v>16</v>
      </c>
      <c r="Y23" s="20">
        <v>51</v>
      </c>
      <c r="Z23" s="20">
        <v>51</v>
      </c>
      <c r="AA23" s="20">
        <v>50</v>
      </c>
      <c r="AB23" s="20">
        <v>51</v>
      </c>
      <c r="AC23" s="20">
        <v>51</v>
      </c>
      <c r="AD23" s="20">
        <v>46</v>
      </c>
      <c r="AE23" s="20">
        <v>27</v>
      </c>
      <c r="AF23" s="20">
        <v>27</v>
      </c>
      <c r="AG23" s="20">
        <v>27</v>
      </c>
      <c r="AH23" s="20">
        <v>28</v>
      </c>
      <c r="AI23" s="20">
        <v>30</v>
      </c>
      <c r="AJ23" s="20">
        <v>31</v>
      </c>
      <c r="AK23" s="20">
        <v>32</v>
      </c>
      <c r="AL23" s="20">
        <v>33</v>
      </c>
      <c r="AM23" s="20">
        <v>34</v>
      </c>
      <c r="AN23" s="20">
        <v>36</v>
      </c>
      <c r="AO23" s="20">
        <v>38</v>
      </c>
      <c r="AP23" s="20">
        <v>40</v>
      </c>
      <c r="AQ23" s="20">
        <v>42</v>
      </c>
      <c r="AR23" s="20">
        <v>45</v>
      </c>
      <c r="AS23" s="20">
        <v>48</v>
      </c>
      <c r="AT23" s="20">
        <v>52</v>
      </c>
      <c r="AU23" s="20">
        <v>54</v>
      </c>
      <c r="AV23" s="20">
        <v>58</v>
      </c>
      <c r="AW23" s="20">
        <v>67</v>
      </c>
      <c r="AX23" s="20">
        <v>73</v>
      </c>
      <c r="AY23" s="20">
        <v>73</v>
      </c>
    </row>
    <row r="24" spans="1:51">
      <c r="A24" s="20" t="s">
        <v>4</v>
      </c>
      <c r="B24" s="20" t="s">
        <v>262</v>
      </c>
      <c r="C24" s="20" t="s">
        <v>263</v>
      </c>
      <c r="D24" s="20" t="s">
        <v>276</v>
      </c>
      <c r="E24" s="20" t="s">
        <v>265</v>
      </c>
      <c r="F24" s="20" t="s">
        <v>250</v>
      </c>
      <c r="G24" s="20" t="s">
        <v>253</v>
      </c>
      <c r="H24" s="20" t="s">
        <v>254</v>
      </c>
      <c r="I24" s="20">
        <v>-1</v>
      </c>
      <c r="J24" s="20">
        <v>-1</v>
      </c>
      <c r="K24" s="20">
        <v>-2</v>
      </c>
      <c r="L24" s="20">
        <v>0</v>
      </c>
      <c r="M24" s="20">
        <v>0</v>
      </c>
      <c r="N24" s="20">
        <v>0</v>
      </c>
      <c r="O24" s="20">
        <v>0</v>
      </c>
      <c r="P24" s="20">
        <v>0</v>
      </c>
      <c r="Q24" s="20">
        <v>0</v>
      </c>
      <c r="R24" s="20">
        <v>0</v>
      </c>
      <c r="S24" s="20">
        <v>0</v>
      </c>
      <c r="T24" s="20">
        <v>0</v>
      </c>
      <c r="U24" s="20">
        <v>0</v>
      </c>
      <c r="V24" s="20">
        <v>-2</v>
      </c>
      <c r="W24" s="20">
        <v>-4</v>
      </c>
      <c r="X24" s="20">
        <v>-3</v>
      </c>
      <c r="Y24" s="20">
        <v>-3</v>
      </c>
      <c r="Z24" s="20">
        <v>-4</v>
      </c>
      <c r="AA24" s="20">
        <v>-4</v>
      </c>
      <c r="AB24" s="20">
        <v>-4</v>
      </c>
      <c r="AC24" s="20">
        <v>-4</v>
      </c>
      <c r="AD24" s="20">
        <v>-5</v>
      </c>
      <c r="AE24" s="20">
        <v>-5</v>
      </c>
      <c r="AF24" s="20">
        <v>-5</v>
      </c>
      <c r="AG24" s="20">
        <v>-5</v>
      </c>
      <c r="AH24" s="20">
        <v>-5</v>
      </c>
      <c r="AI24" s="20">
        <v>-5</v>
      </c>
      <c r="AJ24" s="20">
        <v>-5</v>
      </c>
      <c r="AK24" s="20">
        <v>-5</v>
      </c>
      <c r="AL24" s="20">
        <v>-5</v>
      </c>
      <c r="AM24" s="20">
        <v>-5</v>
      </c>
      <c r="AN24" s="20">
        <v>-5</v>
      </c>
      <c r="AO24" s="20">
        <v>-5</v>
      </c>
      <c r="AP24" s="20">
        <v>-5</v>
      </c>
      <c r="AQ24" s="20">
        <v>-5</v>
      </c>
      <c r="AR24" s="20">
        <v>-5</v>
      </c>
      <c r="AS24" s="20">
        <v>-5</v>
      </c>
      <c r="AT24" s="20">
        <v>-5</v>
      </c>
      <c r="AU24" s="20">
        <v>-5</v>
      </c>
      <c r="AV24" s="20">
        <v>-6</v>
      </c>
      <c r="AW24" s="20">
        <v>-6</v>
      </c>
      <c r="AX24" s="20">
        <v>-7</v>
      </c>
      <c r="AY24" s="20">
        <v>-7</v>
      </c>
    </row>
    <row r="25" spans="1:51">
      <c r="A25" s="20" t="s">
        <v>4</v>
      </c>
      <c r="B25" s="20" t="s">
        <v>262</v>
      </c>
      <c r="C25" s="20" t="s">
        <v>263</v>
      </c>
      <c r="D25" s="20" t="s">
        <v>276</v>
      </c>
      <c r="E25" s="20" t="s">
        <v>268</v>
      </c>
      <c r="F25" s="20" t="s">
        <v>250</v>
      </c>
      <c r="G25" s="20" t="s">
        <v>253</v>
      </c>
      <c r="H25" s="20" t="s">
        <v>254</v>
      </c>
      <c r="I25" s="20">
        <v>-44</v>
      </c>
      <c r="J25" s="20">
        <v>-34</v>
      </c>
      <c r="K25" s="20">
        <v>-26</v>
      </c>
      <c r="L25" s="20">
        <v>-44</v>
      </c>
      <c r="M25" s="20">
        <v>-50</v>
      </c>
      <c r="N25" s="20">
        <v>-48</v>
      </c>
      <c r="O25" s="20">
        <v>-40</v>
      </c>
      <c r="P25" s="20">
        <v>-35</v>
      </c>
      <c r="Q25" s="20">
        <v>-42</v>
      </c>
      <c r="R25" s="20">
        <v>-40</v>
      </c>
      <c r="S25" s="20">
        <v>-33</v>
      </c>
      <c r="T25" s="20">
        <v>-30</v>
      </c>
      <c r="U25" s="20">
        <v>-28</v>
      </c>
      <c r="V25" s="20">
        <v>-14</v>
      </c>
      <c r="W25" s="20">
        <v>-30</v>
      </c>
      <c r="X25" s="20">
        <v>-21</v>
      </c>
      <c r="Y25" s="20">
        <v>-21</v>
      </c>
      <c r="Z25" s="20">
        <v>-26</v>
      </c>
      <c r="AA25" s="20">
        <v>-31</v>
      </c>
      <c r="AB25" s="20">
        <v>-43</v>
      </c>
      <c r="AC25" s="20">
        <v>-31</v>
      </c>
      <c r="AD25" s="20">
        <v>-40</v>
      </c>
      <c r="AE25" s="20">
        <v>-34</v>
      </c>
      <c r="AF25" s="20">
        <v>-40</v>
      </c>
      <c r="AG25" s="20">
        <v>-54</v>
      </c>
      <c r="AH25" s="20">
        <v>-59</v>
      </c>
      <c r="AI25" s="20">
        <v>-59</v>
      </c>
      <c r="AJ25" s="20">
        <v>-87</v>
      </c>
      <c r="AK25" s="20">
        <v>-98</v>
      </c>
      <c r="AL25" s="20">
        <v>-103</v>
      </c>
      <c r="AM25" s="20">
        <v>-81</v>
      </c>
      <c r="AN25" s="20">
        <v>-97</v>
      </c>
      <c r="AO25" s="20">
        <v>-96</v>
      </c>
      <c r="AP25" s="20">
        <v>-114</v>
      </c>
      <c r="AQ25" s="20">
        <v>-127</v>
      </c>
      <c r="AR25" s="20">
        <v>-123</v>
      </c>
      <c r="AS25" s="20">
        <v>-131</v>
      </c>
      <c r="AT25" s="20">
        <v>-127</v>
      </c>
      <c r="AU25" s="20">
        <v>-133</v>
      </c>
      <c r="AV25" s="20">
        <v>-115</v>
      </c>
      <c r="AW25" s="20">
        <v>-144</v>
      </c>
      <c r="AX25" s="20">
        <v>-150</v>
      </c>
      <c r="AY25" s="20">
        <v>-141</v>
      </c>
    </row>
    <row r="26" spans="1:51">
      <c r="A26" s="20" t="s">
        <v>4</v>
      </c>
      <c r="B26" s="20" t="s">
        <v>262</v>
      </c>
      <c r="C26" s="20" t="s">
        <v>263</v>
      </c>
      <c r="D26" s="20" t="s">
        <v>277</v>
      </c>
      <c r="E26" s="20" t="s">
        <v>15</v>
      </c>
      <c r="F26" s="20" t="s">
        <v>250</v>
      </c>
      <c r="G26" s="20" t="s">
        <v>253</v>
      </c>
      <c r="H26" s="20" t="s">
        <v>254</v>
      </c>
      <c r="I26" s="20">
        <v>-22</v>
      </c>
      <c r="J26" s="20">
        <v>-23</v>
      </c>
      <c r="K26" s="20">
        <v>-23</v>
      </c>
      <c r="L26" s="20">
        <v>0</v>
      </c>
      <c r="M26" s="20">
        <v>0</v>
      </c>
      <c r="N26" s="20">
        <v>0</v>
      </c>
      <c r="O26" s="20">
        <v>0</v>
      </c>
      <c r="P26" s="20">
        <v>0</v>
      </c>
      <c r="Q26" s="20">
        <v>0</v>
      </c>
      <c r="R26" s="20">
        <v>0</v>
      </c>
      <c r="S26" s="20">
        <v>0</v>
      </c>
      <c r="T26" s="20">
        <v>0</v>
      </c>
      <c r="U26" s="20">
        <v>0</v>
      </c>
      <c r="V26" s="20">
        <v>0</v>
      </c>
      <c r="W26" s="20">
        <v>0</v>
      </c>
      <c r="X26" s="20">
        <v>0</v>
      </c>
      <c r="Y26" s="20">
        <v>0</v>
      </c>
      <c r="Z26" s="20">
        <v>0</v>
      </c>
      <c r="AA26" s="20">
        <v>0</v>
      </c>
      <c r="AB26" s="20">
        <v>0</v>
      </c>
      <c r="AC26" s="20">
        <v>0</v>
      </c>
      <c r="AD26" s="20">
        <v>0</v>
      </c>
      <c r="AE26" s="20">
        <v>0</v>
      </c>
      <c r="AF26" s="20">
        <v>0</v>
      </c>
      <c r="AG26" s="20">
        <v>0</v>
      </c>
      <c r="AH26" s="20">
        <v>0</v>
      </c>
      <c r="AI26" s="20">
        <v>0</v>
      </c>
      <c r="AJ26" s="20">
        <v>0</v>
      </c>
      <c r="AK26" s="20">
        <v>0</v>
      </c>
      <c r="AL26" s="20">
        <v>0</v>
      </c>
      <c r="AM26" s="20">
        <v>0</v>
      </c>
      <c r="AN26" s="20">
        <v>0</v>
      </c>
      <c r="AO26" s="20">
        <v>0</v>
      </c>
      <c r="AP26" s="20">
        <v>0</v>
      </c>
      <c r="AQ26" s="20">
        <v>0</v>
      </c>
      <c r="AR26" s="20">
        <v>0</v>
      </c>
      <c r="AS26" s="20">
        <v>0</v>
      </c>
      <c r="AT26" s="20">
        <v>0</v>
      </c>
      <c r="AU26" s="20">
        <v>0</v>
      </c>
      <c r="AV26" s="20">
        <v>0</v>
      </c>
      <c r="AW26" s="20">
        <v>0</v>
      </c>
      <c r="AX26" s="20">
        <v>0</v>
      </c>
      <c r="AY26" s="20">
        <v>0</v>
      </c>
    </row>
    <row r="27" spans="1:51">
      <c r="A27" s="20" t="s">
        <v>4</v>
      </c>
      <c r="B27" s="20" t="s">
        <v>262</v>
      </c>
      <c r="C27" s="20" t="s">
        <v>263</v>
      </c>
      <c r="D27" s="20" t="s">
        <v>277</v>
      </c>
      <c r="E27" s="20" t="s">
        <v>9</v>
      </c>
      <c r="F27" s="20" t="s">
        <v>250</v>
      </c>
      <c r="G27" s="20" t="s">
        <v>253</v>
      </c>
      <c r="H27" s="20" t="s">
        <v>254</v>
      </c>
      <c r="I27" s="20">
        <v>-29</v>
      </c>
      <c r="J27" s="20">
        <v>-39</v>
      </c>
      <c r="K27" s="20">
        <v>-36</v>
      </c>
      <c r="L27" s="20">
        <v>-41</v>
      </c>
      <c r="M27" s="20">
        <v>-47</v>
      </c>
      <c r="N27" s="20">
        <v>-42</v>
      </c>
      <c r="O27" s="20">
        <v>-31</v>
      </c>
      <c r="P27" s="20">
        <v>-31</v>
      </c>
      <c r="Q27" s="20">
        <v>-31</v>
      </c>
      <c r="R27" s="20">
        <v>-31</v>
      </c>
      <c r="S27" s="20">
        <v>0</v>
      </c>
      <c r="T27" s="20">
        <v>0</v>
      </c>
      <c r="U27" s="20">
        <v>0</v>
      </c>
      <c r="V27" s="20">
        <v>0</v>
      </c>
      <c r="W27" s="20">
        <v>0</v>
      </c>
      <c r="X27" s="20">
        <v>0</v>
      </c>
      <c r="Y27" s="20">
        <v>0</v>
      </c>
      <c r="Z27" s="20">
        <v>0</v>
      </c>
      <c r="AA27" s="20">
        <v>0</v>
      </c>
      <c r="AB27" s="20">
        <v>0</v>
      </c>
      <c r="AC27" s="20">
        <v>0</v>
      </c>
      <c r="AD27" s="20">
        <v>0</v>
      </c>
      <c r="AE27" s="20">
        <v>0</v>
      </c>
      <c r="AF27" s="20">
        <v>0</v>
      </c>
      <c r="AG27" s="20">
        <v>0</v>
      </c>
      <c r="AH27" s="20">
        <v>0</v>
      </c>
      <c r="AI27" s="20">
        <v>0</v>
      </c>
      <c r="AJ27" s="20">
        <v>0</v>
      </c>
      <c r="AK27" s="20">
        <v>-50</v>
      </c>
      <c r="AL27" s="20">
        <v>-52</v>
      </c>
      <c r="AM27" s="20">
        <v>-35</v>
      </c>
      <c r="AN27" s="20">
        <v>-35</v>
      </c>
      <c r="AO27" s="20">
        <v>-35</v>
      </c>
      <c r="AP27" s="20">
        <v>-20</v>
      </c>
      <c r="AQ27" s="20">
        <v>-38</v>
      </c>
      <c r="AR27" s="20">
        <v>-40</v>
      </c>
      <c r="AS27" s="20">
        <v>-46</v>
      </c>
      <c r="AT27" s="20">
        <v>-59</v>
      </c>
      <c r="AU27" s="20">
        <v>-77</v>
      </c>
      <c r="AV27" s="20">
        <v>-99</v>
      </c>
      <c r="AW27" s="20">
        <v>-129</v>
      </c>
      <c r="AX27" s="20">
        <v>-140</v>
      </c>
      <c r="AY27" s="20">
        <v>-164</v>
      </c>
    </row>
    <row r="28" spans="1:51">
      <c r="A28" s="20" t="s">
        <v>4</v>
      </c>
      <c r="B28" s="20" t="s">
        <v>262</v>
      </c>
      <c r="C28" s="20" t="s">
        <v>263</v>
      </c>
      <c r="D28" s="20" t="s">
        <v>272</v>
      </c>
      <c r="E28" s="20" t="s">
        <v>267</v>
      </c>
      <c r="F28" s="20" t="s">
        <v>250</v>
      </c>
      <c r="G28" s="20" t="s">
        <v>253</v>
      </c>
      <c r="H28" s="20" t="s">
        <v>254</v>
      </c>
      <c r="I28" s="20">
        <v>0</v>
      </c>
      <c r="J28" s="20">
        <v>0</v>
      </c>
      <c r="K28" s="20">
        <v>0</v>
      </c>
      <c r="L28" s="20">
        <v>0</v>
      </c>
      <c r="M28" s="20">
        <v>0</v>
      </c>
      <c r="N28" s="20">
        <v>0</v>
      </c>
      <c r="O28" s="20">
        <v>0</v>
      </c>
      <c r="P28" s="20">
        <v>0</v>
      </c>
      <c r="Q28" s="20">
        <v>35</v>
      </c>
      <c r="R28" s="20">
        <v>0</v>
      </c>
      <c r="S28" s="20">
        <v>0</v>
      </c>
      <c r="T28" s="20">
        <v>0</v>
      </c>
      <c r="U28" s="20">
        <v>0</v>
      </c>
      <c r="V28" s="20">
        <v>0</v>
      </c>
      <c r="W28" s="20">
        <v>0</v>
      </c>
      <c r="X28" s="20">
        <v>0</v>
      </c>
      <c r="Y28" s="20">
        <v>0</v>
      </c>
      <c r="Z28" s="20">
        <v>0</v>
      </c>
      <c r="AA28" s="20">
        <v>0</v>
      </c>
      <c r="AB28" s="20">
        <v>0</v>
      </c>
      <c r="AC28" s="20">
        <v>0</v>
      </c>
      <c r="AD28" s="20">
        <v>0</v>
      </c>
      <c r="AE28" s="20">
        <v>0</v>
      </c>
      <c r="AF28" s="20">
        <v>0</v>
      </c>
      <c r="AG28" s="20">
        <v>0</v>
      </c>
      <c r="AH28" s="20">
        <v>0</v>
      </c>
      <c r="AI28" s="20">
        <v>0</v>
      </c>
      <c r="AJ28" s="20">
        <v>0</v>
      </c>
      <c r="AK28" s="20">
        <v>0</v>
      </c>
      <c r="AL28" s="20">
        <v>0</v>
      </c>
      <c r="AM28" s="20">
        <v>0</v>
      </c>
      <c r="AN28" s="20">
        <v>9</v>
      </c>
      <c r="AO28" s="20">
        <v>10</v>
      </c>
      <c r="AP28" s="20">
        <v>23</v>
      </c>
      <c r="AQ28" s="20">
        <v>12</v>
      </c>
      <c r="AR28" s="20">
        <v>23</v>
      </c>
      <c r="AS28" s="20">
        <v>27</v>
      </c>
      <c r="AT28" s="20">
        <v>32</v>
      </c>
      <c r="AU28" s="20">
        <v>25</v>
      </c>
      <c r="AV28" s="20">
        <v>199</v>
      </c>
      <c r="AW28" s="20">
        <v>3466</v>
      </c>
      <c r="AX28" s="20">
        <v>4208</v>
      </c>
      <c r="AY28" s="20">
        <v>5362</v>
      </c>
    </row>
    <row r="29" spans="1:51">
      <c r="A29" s="20" t="s">
        <v>4</v>
      </c>
      <c r="B29" s="20" t="s">
        <v>262</v>
      </c>
      <c r="C29" s="20" t="s">
        <v>263</v>
      </c>
      <c r="D29" s="20" t="s">
        <v>272</v>
      </c>
      <c r="E29" s="20" t="s">
        <v>273</v>
      </c>
      <c r="F29" s="20" t="s">
        <v>250</v>
      </c>
      <c r="G29" s="20" t="s">
        <v>253</v>
      </c>
      <c r="H29" s="20" t="s">
        <v>254</v>
      </c>
      <c r="I29" s="20">
        <v>250</v>
      </c>
      <c r="J29" s="20">
        <v>286</v>
      </c>
      <c r="K29" s="20">
        <v>333</v>
      </c>
      <c r="L29" s="20">
        <v>351</v>
      </c>
      <c r="M29" s="20">
        <v>340</v>
      </c>
      <c r="N29" s="20">
        <v>359</v>
      </c>
      <c r="O29" s="20">
        <v>378</v>
      </c>
      <c r="P29" s="20">
        <v>320</v>
      </c>
      <c r="Q29" s="20">
        <v>398</v>
      </c>
      <c r="R29" s="20">
        <v>454</v>
      </c>
      <c r="S29" s="20">
        <v>459</v>
      </c>
      <c r="T29" s="20">
        <v>425</v>
      </c>
      <c r="U29" s="20">
        <v>219</v>
      </c>
      <c r="V29" s="20">
        <v>155</v>
      </c>
      <c r="W29" s="20">
        <v>257</v>
      </c>
      <c r="X29" s="20">
        <v>376</v>
      </c>
      <c r="Y29" s="20">
        <v>402</v>
      </c>
      <c r="Z29" s="20">
        <v>413</v>
      </c>
      <c r="AA29" s="20">
        <v>450</v>
      </c>
      <c r="AB29" s="20">
        <v>492</v>
      </c>
      <c r="AC29" s="20">
        <v>525</v>
      </c>
      <c r="AD29" s="20">
        <v>568</v>
      </c>
      <c r="AE29" s="20">
        <v>541</v>
      </c>
      <c r="AF29" s="20">
        <v>523</v>
      </c>
      <c r="AG29" s="20">
        <v>524</v>
      </c>
      <c r="AH29" s="20">
        <v>570</v>
      </c>
      <c r="AI29" s="20">
        <v>589</v>
      </c>
      <c r="AJ29" s="20">
        <v>329</v>
      </c>
      <c r="AK29" s="20">
        <v>445</v>
      </c>
      <c r="AL29" s="20">
        <v>568</v>
      </c>
      <c r="AM29" s="20">
        <v>568</v>
      </c>
      <c r="AN29" s="20">
        <v>433</v>
      </c>
      <c r="AO29" s="20">
        <v>334</v>
      </c>
      <c r="AP29" s="20">
        <v>454</v>
      </c>
      <c r="AQ29" s="20">
        <v>484</v>
      </c>
      <c r="AR29" s="20">
        <v>483</v>
      </c>
      <c r="AS29" s="20">
        <v>321</v>
      </c>
      <c r="AT29" s="20">
        <v>533</v>
      </c>
      <c r="AU29" s="20">
        <v>591</v>
      </c>
      <c r="AV29" s="20">
        <v>602</v>
      </c>
      <c r="AW29" s="20">
        <v>650</v>
      </c>
      <c r="AX29" s="20">
        <v>694</v>
      </c>
      <c r="AY29" s="20">
        <v>708</v>
      </c>
    </row>
    <row r="30" spans="1:51">
      <c r="A30" s="20" t="s">
        <v>4</v>
      </c>
      <c r="B30" s="20" t="s">
        <v>262</v>
      </c>
      <c r="C30" s="20" t="s">
        <v>263</v>
      </c>
      <c r="D30" s="20" t="s">
        <v>272</v>
      </c>
      <c r="E30" s="20" t="s">
        <v>274</v>
      </c>
      <c r="F30" s="20" t="s">
        <v>250</v>
      </c>
      <c r="G30" s="20" t="s">
        <v>253</v>
      </c>
      <c r="H30" s="20" t="s">
        <v>254</v>
      </c>
      <c r="I30" s="20">
        <v>2467.6133060000002</v>
      </c>
      <c r="J30" s="20">
        <v>2449.588088</v>
      </c>
      <c r="K30" s="20">
        <v>2541.6227560000002</v>
      </c>
      <c r="L30" s="20">
        <v>2667.4910439999999</v>
      </c>
      <c r="M30" s="20">
        <v>2514.7770909999999</v>
      </c>
      <c r="N30" s="20">
        <v>2401.6749789999999</v>
      </c>
      <c r="O30" s="20">
        <v>2206.4620439999999</v>
      </c>
      <c r="P30" s="20">
        <v>2202.1528979999998</v>
      </c>
      <c r="Q30" s="20">
        <v>2201.7903849999998</v>
      </c>
      <c r="R30" s="20">
        <v>2208.9548150000001</v>
      </c>
      <c r="S30" s="20">
        <v>2247.2364339999999</v>
      </c>
      <c r="T30" s="20">
        <v>2209.527047</v>
      </c>
      <c r="U30" s="20">
        <v>2320.130862</v>
      </c>
      <c r="V30" s="20">
        <v>2689.5380650000002</v>
      </c>
      <c r="W30" s="20">
        <v>2781.266138</v>
      </c>
      <c r="X30" s="20">
        <v>2893.0597640000001</v>
      </c>
      <c r="Y30" s="20">
        <v>3097.1438939999998</v>
      </c>
      <c r="Z30" s="20">
        <v>3095.3625809999999</v>
      </c>
      <c r="AA30" s="20">
        <v>3165.5009409999998</v>
      </c>
      <c r="AB30" s="20">
        <v>2946.3595190000001</v>
      </c>
      <c r="AC30" s="20">
        <v>3539.4890529999998</v>
      </c>
      <c r="AD30" s="20">
        <v>3629.6175480000002</v>
      </c>
      <c r="AE30" s="20">
        <v>3937.7369349999999</v>
      </c>
      <c r="AF30" s="20">
        <v>4067.1824889999998</v>
      </c>
      <c r="AG30" s="20">
        <v>4215.54342</v>
      </c>
      <c r="AH30" s="20">
        <v>4349.2654560000001</v>
      </c>
      <c r="AI30" s="20">
        <v>4463.1808650000003</v>
      </c>
      <c r="AJ30" s="20">
        <v>4603.6435110000002</v>
      </c>
      <c r="AK30" s="20">
        <v>4758.9939850000001</v>
      </c>
      <c r="AL30" s="20">
        <v>4930.9211679999999</v>
      </c>
      <c r="AM30" s="20">
        <v>5066.8011829999996</v>
      </c>
      <c r="AN30" s="20">
        <v>5265.0755410000002</v>
      </c>
      <c r="AO30" s="20">
        <v>5393.17544</v>
      </c>
      <c r="AP30" s="20">
        <v>5525.9228370000001</v>
      </c>
      <c r="AQ30" s="20">
        <v>5776.1906200000003</v>
      </c>
      <c r="AR30" s="20">
        <v>5995.3352130000003</v>
      </c>
      <c r="AS30" s="20">
        <v>6153.6392050000004</v>
      </c>
      <c r="AT30" s="20">
        <v>6474.4002099999998</v>
      </c>
      <c r="AU30" s="20">
        <v>6761.9709510000002</v>
      </c>
      <c r="AV30" s="20">
        <v>6979.2318560000003</v>
      </c>
      <c r="AW30" s="20">
        <v>7188.7089660000001</v>
      </c>
      <c r="AX30" s="20">
        <v>7417.0810849999998</v>
      </c>
      <c r="AY30" s="20">
        <v>7652.3747640000001</v>
      </c>
    </row>
    <row r="31" spans="1:51">
      <c r="A31" s="20" t="s">
        <v>4</v>
      </c>
      <c r="B31" s="20" t="s">
        <v>262</v>
      </c>
      <c r="C31" s="20" t="s">
        <v>263</v>
      </c>
      <c r="D31" s="20" t="s">
        <v>272</v>
      </c>
      <c r="E31" s="20" t="s">
        <v>10</v>
      </c>
      <c r="F31" s="20" t="s">
        <v>250</v>
      </c>
      <c r="G31" s="20" t="s">
        <v>253</v>
      </c>
      <c r="H31" s="20" t="s">
        <v>254</v>
      </c>
      <c r="I31" s="20">
        <v>2087</v>
      </c>
      <c r="J31" s="20">
        <v>2187</v>
      </c>
      <c r="K31" s="20">
        <v>2292</v>
      </c>
      <c r="L31" s="20">
        <v>2412</v>
      </c>
      <c r="M31" s="20">
        <v>2484</v>
      </c>
      <c r="N31" s="20">
        <v>2558</v>
      </c>
      <c r="O31" s="20">
        <v>2635</v>
      </c>
      <c r="P31" s="20">
        <v>2706</v>
      </c>
      <c r="Q31" s="20">
        <v>2774</v>
      </c>
      <c r="R31" s="20">
        <v>2851</v>
      </c>
      <c r="S31" s="20">
        <v>2918</v>
      </c>
      <c r="T31" s="20">
        <v>2992</v>
      </c>
      <c r="U31" s="20">
        <v>3071</v>
      </c>
      <c r="V31" s="20">
        <v>3178</v>
      </c>
      <c r="W31" s="20">
        <v>3295</v>
      </c>
      <c r="X31" s="20">
        <v>3417</v>
      </c>
      <c r="Y31" s="20">
        <v>3546</v>
      </c>
      <c r="Z31" s="20">
        <v>3678</v>
      </c>
      <c r="AA31" s="20">
        <v>3816</v>
      </c>
      <c r="AB31" s="20">
        <v>3900</v>
      </c>
      <c r="AC31" s="20">
        <v>4112</v>
      </c>
      <c r="AD31" s="20">
        <v>4267</v>
      </c>
      <c r="AE31" s="20">
        <v>4432</v>
      </c>
      <c r="AF31" s="20">
        <v>4604</v>
      </c>
      <c r="AG31" s="20">
        <v>4728</v>
      </c>
      <c r="AH31" s="20">
        <v>4842</v>
      </c>
      <c r="AI31" s="20">
        <v>4953</v>
      </c>
      <c r="AJ31" s="20">
        <v>5084</v>
      </c>
      <c r="AK31" s="20">
        <v>5196</v>
      </c>
      <c r="AL31" s="20">
        <v>3890</v>
      </c>
      <c r="AM31" s="20">
        <v>3704</v>
      </c>
      <c r="AN31" s="20">
        <v>3540</v>
      </c>
      <c r="AO31" s="20">
        <v>3397</v>
      </c>
      <c r="AP31" s="20">
        <v>3276</v>
      </c>
      <c r="AQ31" s="20">
        <v>3177</v>
      </c>
      <c r="AR31" s="20">
        <v>3101</v>
      </c>
      <c r="AS31" s="20">
        <v>3067</v>
      </c>
      <c r="AT31" s="20">
        <v>3069</v>
      </c>
      <c r="AU31" s="20">
        <v>3126</v>
      </c>
      <c r="AV31" s="20">
        <v>3206</v>
      </c>
      <c r="AW31" s="20">
        <v>3370</v>
      </c>
      <c r="AX31" s="20">
        <v>3408</v>
      </c>
      <c r="AY31" s="20">
        <v>3553</v>
      </c>
    </row>
    <row r="32" spans="1:51">
      <c r="A32" s="20" t="s">
        <v>4</v>
      </c>
      <c r="B32" s="20" t="s">
        <v>262</v>
      </c>
      <c r="C32" s="20" t="s">
        <v>263</v>
      </c>
      <c r="D32" s="20" t="s">
        <v>278</v>
      </c>
      <c r="E32" s="20" t="s">
        <v>267</v>
      </c>
      <c r="F32" s="20" t="s">
        <v>250</v>
      </c>
      <c r="G32" s="20" t="s">
        <v>253</v>
      </c>
      <c r="H32" s="20" t="s">
        <v>254</v>
      </c>
      <c r="I32" s="20">
        <v>-20</v>
      </c>
      <c r="J32" s="20">
        <v>-204</v>
      </c>
      <c r="K32" s="20">
        <v>-61</v>
      </c>
      <c r="L32" s="20">
        <v>0</v>
      </c>
      <c r="M32" s="20">
        <v>0</v>
      </c>
      <c r="N32" s="20">
        <v>0</v>
      </c>
      <c r="O32" s="20">
        <v>0</v>
      </c>
      <c r="P32" s="20">
        <v>0</v>
      </c>
      <c r="Q32" s="20">
        <v>0</v>
      </c>
      <c r="R32" s="20">
        <v>0</v>
      </c>
      <c r="S32" s="20">
        <v>0</v>
      </c>
      <c r="T32" s="20">
        <v>0</v>
      </c>
      <c r="U32" s="20">
        <v>-74</v>
      </c>
      <c r="V32" s="20">
        <v>-98</v>
      </c>
      <c r="W32" s="20">
        <v>77</v>
      </c>
      <c r="X32" s="20">
        <v>41</v>
      </c>
      <c r="Y32" s="20">
        <v>54</v>
      </c>
      <c r="Z32" s="20">
        <v>-61</v>
      </c>
      <c r="AA32" s="20">
        <v>37</v>
      </c>
      <c r="AB32" s="20">
        <v>-33</v>
      </c>
      <c r="AC32" s="20">
        <v>-29</v>
      </c>
      <c r="AD32" s="20">
        <v>-36</v>
      </c>
      <c r="AE32" s="20">
        <v>87</v>
      </c>
      <c r="AF32" s="20">
        <v>-38</v>
      </c>
      <c r="AG32" s="20">
        <v>71</v>
      </c>
      <c r="AH32" s="20">
        <v>0</v>
      </c>
      <c r="AI32" s="20">
        <v>0</v>
      </c>
      <c r="AJ32" s="20">
        <v>0</v>
      </c>
      <c r="AK32" s="20">
        <v>0</v>
      </c>
      <c r="AL32" s="20">
        <v>0</v>
      </c>
      <c r="AM32" s="20">
        <v>0</v>
      </c>
      <c r="AN32" s="20">
        <v>0</v>
      </c>
      <c r="AO32" s="20">
        <v>0</v>
      </c>
      <c r="AP32" s="20">
        <v>0</v>
      </c>
      <c r="AQ32" s="20">
        <v>0</v>
      </c>
      <c r="AR32" s="20">
        <v>0</v>
      </c>
      <c r="AS32" s="20">
        <v>0</v>
      </c>
      <c r="AT32" s="20">
        <v>-123</v>
      </c>
      <c r="AU32" s="20">
        <v>-119</v>
      </c>
      <c r="AV32" s="20">
        <v>-169</v>
      </c>
      <c r="AW32" s="20">
        <v>305</v>
      </c>
      <c r="AX32" s="20">
        <v>89</v>
      </c>
      <c r="AY32" s="20">
        <v>-210</v>
      </c>
    </row>
    <row r="33" spans="1:51">
      <c r="A33" s="20" t="s">
        <v>4</v>
      </c>
      <c r="B33" s="20" t="s">
        <v>262</v>
      </c>
      <c r="C33" s="20" t="s">
        <v>263</v>
      </c>
      <c r="D33" s="20" t="s">
        <v>278</v>
      </c>
      <c r="E33" s="20" t="s">
        <v>15</v>
      </c>
      <c r="F33" s="20" t="s">
        <v>250</v>
      </c>
      <c r="G33" s="20" t="s">
        <v>253</v>
      </c>
      <c r="H33" s="20" t="s">
        <v>254</v>
      </c>
      <c r="I33" s="20">
        <v>-8</v>
      </c>
      <c r="J33" s="20">
        <v>-39</v>
      </c>
      <c r="K33" s="20">
        <v>-35</v>
      </c>
      <c r="L33" s="20">
        <v>0</v>
      </c>
      <c r="M33" s="20">
        <v>-2</v>
      </c>
      <c r="N33" s="20">
        <v>8</v>
      </c>
      <c r="O33" s="20">
        <v>-11</v>
      </c>
      <c r="P33" s="20">
        <v>5</v>
      </c>
      <c r="Q33" s="20">
        <v>8</v>
      </c>
      <c r="R33" s="20">
        <v>-4</v>
      </c>
      <c r="S33" s="20">
        <v>-30</v>
      </c>
      <c r="T33" s="20">
        <v>23</v>
      </c>
      <c r="U33" s="20">
        <v>17</v>
      </c>
      <c r="V33" s="20">
        <v>-20</v>
      </c>
      <c r="W33" s="20">
        <v>30</v>
      </c>
      <c r="X33" s="20">
        <v>0</v>
      </c>
      <c r="Y33" s="20">
        <v>0</v>
      </c>
      <c r="Z33" s="20">
        <v>-18</v>
      </c>
      <c r="AA33" s="20">
        <v>-13</v>
      </c>
      <c r="AB33" s="20">
        <v>31</v>
      </c>
      <c r="AC33" s="20">
        <v>-19</v>
      </c>
      <c r="AD33" s="20">
        <v>-12</v>
      </c>
      <c r="AE33" s="20">
        <v>22</v>
      </c>
      <c r="AF33" s="20">
        <v>-6</v>
      </c>
      <c r="AG33" s="20">
        <v>14</v>
      </c>
      <c r="AH33" s="20">
        <v>0</v>
      </c>
      <c r="AI33" s="20">
        <v>0</v>
      </c>
      <c r="AJ33" s="20">
        <v>0</v>
      </c>
      <c r="AK33" s="20">
        <v>0</v>
      </c>
      <c r="AL33" s="20">
        <v>-13</v>
      </c>
      <c r="AM33" s="20">
        <v>7</v>
      </c>
      <c r="AN33" s="20">
        <v>8</v>
      </c>
      <c r="AO33" s="20">
        <v>-28</v>
      </c>
      <c r="AP33" s="20">
        <v>14</v>
      </c>
      <c r="AQ33" s="20">
        <v>6</v>
      </c>
      <c r="AR33" s="20">
        <v>-51</v>
      </c>
      <c r="AS33" s="20">
        <v>31</v>
      </c>
      <c r="AT33" s="20">
        <v>-25</v>
      </c>
      <c r="AU33" s="20">
        <v>43</v>
      </c>
      <c r="AV33" s="20">
        <v>5</v>
      </c>
      <c r="AW33" s="20">
        <v>-8</v>
      </c>
      <c r="AX33" s="20">
        <v>-2</v>
      </c>
      <c r="AY33" s="20">
        <v>-42</v>
      </c>
    </row>
    <row r="34" spans="1:51">
      <c r="A34" s="20" t="s">
        <v>4</v>
      </c>
      <c r="B34" s="20" t="s">
        <v>262</v>
      </c>
      <c r="C34" s="20" t="s">
        <v>263</v>
      </c>
      <c r="D34" s="20" t="s">
        <v>278</v>
      </c>
      <c r="E34" s="20" t="s">
        <v>9</v>
      </c>
      <c r="F34" s="20" t="s">
        <v>250</v>
      </c>
      <c r="G34" s="20" t="s">
        <v>253</v>
      </c>
      <c r="H34" s="20" t="s">
        <v>254</v>
      </c>
      <c r="I34" s="20">
        <v>11</v>
      </c>
      <c r="J34" s="20">
        <v>13</v>
      </c>
      <c r="K34" s="20">
        <v>10</v>
      </c>
      <c r="L34" s="20">
        <v>-1</v>
      </c>
      <c r="M34" s="20">
        <v>17</v>
      </c>
      <c r="N34" s="20">
        <v>3</v>
      </c>
      <c r="O34" s="20">
        <v>-6</v>
      </c>
      <c r="P34" s="20">
        <v>-3</v>
      </c>
      <c r="Q34" s="20">
        <v>-16</v>
      </c>
      <c r="R34" s="20">
        <v>-22</v>
      </c>
      <c r="S34" s="20">
        <v>-27</v>
      </c>
      <c r="T34" s="20">
        <v>74</v>
      </c>
      <c r="U34" s="20">
        <v>-2</v>
      </c>
      <c r="V34" s="20">
        <v>6</v>
      </c>
      <c r="W34" s="20">
        <v>0</v>
      </c>
      <c r="X34" s="20">
        <v>0</v>
      </c>
      <c r="Y34" s="20">
        <v>-24</v>
      </c>
      <c r="Z34" s="20">
        <v>8</v>
      </c>
      <c r="AA34" s="20">
        <v>-2</v>
      </c>
      <c r="AB34" s="20">
        <v>-21</v>
      </c>
      <c r="AC34" s="20">
        <v>30</v>
      </c>
      <c r="AD34" s="20">
        <v>-4</v>
      </c>
      <c r="AE34" s="20">
        <v>-3</v>
      </c>
      <c r="AF34" s="20">
        <v>16</v>
      </c>
      <c r="AG34" s="20">
        <v>0</v>
      </c>
      <c r="AH34" s="20">
        <v>0</v>
      </c>
      <c r="AI34" s="20">
        <v>0</v>
      </c>
      <c r="AJ34" s="20">
        <v>0</v>
      </c>
      <c r="AK34" s="20">
        <v>0</v>
      </c>
      <c r="AL34" s="20">
        <v>0</v>
      </c>
      <c r="AM34" s="20">
        <v>0</v>
      </c>
      <c r="AN34" s="20">
        <v>0</v>
      </c>
      <c r="AO34" s="20">
        <v>0</v>
      </c>
      <c r="AP34" s="20">
        <v>0</v>
      </c>
      <c r="AQ34" s="20">
        <v>0</v>
      </c>
      <c r="AR34" s="20">
        <v>0</v>
      </c>
      <c r="AS34" s="20">
        <v>0</v>
      </c>
      <c r="AT34" s="20">
        <v>0</v>
      </c>
      <c r="AU34" s="20">
        <v>0</v>
      </c>
      <c r="AV34" s="20">
        <v>0</v>
      </c>
      <c r="AW34" s="20">
        <v>0</v>
      </c>
      <c r="AX34" s="20">
        <v>0</v>
      </c>
      <c r="AY34" s="20">
        <v>0</v>
      </c>
    </row>
    <row r="35" spans="1:51">
      <c r="A35" s="20" t="s">
        <v>4</v>
      </c>
      <c r="B35" s="20" t="s">
        <v>262</v>
      </c>
      <c r="C35" s="20" t="s">
        <v>263</v>
      </c>
      <c r="D35" s="20" t="s">
        <v>278</v>
      </c>
      <c r="E35" s="20" t="s">
        <v>268</v>
      </c>
      <c r="F35" s="20" t="s">
        <v>250</v>
      </c>
      <c r="G35" s="20" t="s">
        <v>253</v>
      </c>
      <c r="H35" s="20" t="s">
        <v>254</v>
      </c>
      <c r="I35" s="20">
        <v>0</v>
      </c>
      <c r="J35" s="20">
        <v>0</v>
      </c>
      <c r="K35" s="20">
        <v>0</v>
      </c>
      <c r="L35" s="20">
        <v>4</v>
      </c>
      <c r="M35" s="20">
        <v>1</v>
      </c>
      <c r="N35" s="20">
        <v>1</v>
      </c>
      <c r="O35" s="20">
        <v>0</v>
      </c>
      <c r="P35" s="20">
        <v>-3</v>
      </c>
      <c r="Q35" s="20">
        <v>-1</v>
      </c>
      <c r="R35" s="20">
        <v>2</v>
      </c>
      <c r="S35" s="20">
        <v>-7</v>
      </c>
      <c r="T35" s="20">
        <v>-6</v>
      </c>
      <c r="U35" s="20">
        <v>15</v>
      </c>
      <c r="V35" s="20">
        <v>0</v>
      </c>
      <c r="W35" s="20">
        <v>2</v>
      </c>
      <c r="X35" s="20">
        <v>0</v>
      </c>
      <c r="Y35" s="20">
        <v>0</v>
      </c>
      <c r="Z35" s="20">
        <v>-5</v>
      </c>
      <c r="AA35" s="20">
        <v>1</v>
      </c>
      <c r="AB35" s="20">
        <v>4</v>
      </c>
      <c r="AC35" s="20">
        <v>0</v>
      </c>
      <c r="AD35" s="20">
        <v>0</v>
      </c>
      <c r="AE35" s="20">
        <v>-3</v>
      </c>
      <c r="AF35" s="20">
        <v>2</v>
      </c>
      <c r="AG35" s="20">
        <v>5</v>
      </c>
      <c r="AH35" s="20">
        <v>0</v>
      </c>
      <c r="AI35" s="20">
        <v>0</v>
      </c>
      <c r="AJ35" s="20">
        <v>0</v>
      </c>
      <c r="AK35" s="20">
        <v>0</v>
      </c>
      <c r="AL35" s="20">
        <v>-44</v>
      </c>
      <c r="AM35" s="20">
        <v>-11</v>
      </c>
      <c r="AN35" s="20">
        <v>-43</v>
      </c>
      <c r="AO35" s="20">
        <v>-32</v>
      </c>
      <c r="AP35" s="20">
        <v>0</v>
      </c>
      <c r="AQ35" s="20">
        <v>0</v>
      </c>
      <c r="AR35" s="20">
        <v>-33</v>
      </c>
      <c r="AS35" s="20">
        <v>-7</v>
      </c>
      <c r="AT35" s="20">
        <v>-40</v>
      </c>
      <c r="AU35" s="20">
        <v>49</v>
      </c>
      <c r="AV35" s="20">
        <v>-10</v>
      </c>
      <c r="AW35" s="20">
        <v>20</v>
      </c>
      <c r="AX35" s="20">
        <v>5</v>
      </c>
      <c r="AY35" s="20">
        <v>33</v>
      </c>
    </row>
    <row r="36" spans="1:51">
      <c r="A36" s="20" t="s">
        <v>4</v>
      </c>
      <c r="B36" s="20" t="s">
        <v>262</v>
      </c>
      <c r="C36" s="20" t="s">
        <v>263</v>
      </c>
      <c r="D36" s="20" t="s">
        <v>278</v>
      </c>
      <c r="E36" s="20" t="s">
        <v>13</v>
      </c>
      <c r="F36" s="20" t="s">
        <v>250</v>
      </c>
      <c r="G36" s="20" t="s">
        <v>253</v>
      </c>
      <c r="H36" s="20" t="s">
        <v>254</v>
      </c>
      <c r="I36" s="20">
        <v>0</v>
      </c>
      <c r="J36" s="20">
        <v>0</v>
      </c>
      <c r="K36" s="20">
        <v>0</v>
      </c>
      <c r="L36" s="20">
        <v>0</v>
      </c>
      <c r="M36" s="20">
        <v>0</v>
      </c>
      <c r="N36" s="20">
        <v>0</v>
      </c>
      <c r="O36" s="20">
        <v>0</v>
      </c>
      <c r="P36" s="20">
        <v>0</v>
      </c>
      <c r="Q36" s="20">
        <v>0</v>
      </c>
      <c r="R36" s="20">
        <v>0</v>
      </c>
      <c r="S36" s="20">
        <v>0</v>
      </c>
      <c r="T36" s="20">
        <v>0</v>
      </c>
      <c r="U36" s="20">
        <v>0</v>
      </c>
      <c r="V36" s="20">
        <v>0</v>
      </c>
      <c r="W36" s="20">
        <v>1</v>
      </c>
      <c r="X36" s="20">
        <v>0</v>
      </c>
      <c r="Y36" s="20">
        <v>0</v>
      </c>
      <c r="Z36" s="20">
        <v>-1</v>
      </c>
      <c r="AA36" s="20">
        <v>-1</v>
      </c>
      <c r="AB36" s="20">
        <v>1</v>
      </c>
      <c r="AC36" s="20">
        <v>-1</v>
      </c>
      <c r="AD36" s="20">
        <v>0</v>
      </c>
      <c r="AE36" s="20">
        <v>1</v>
      </c>
      <c r="AF36" s="20">
        <v>-1</v>
      </c>
      <c r="AG36" s="20">
        <v>1</v>
      </c>
      <c r="AH36" s="20">
        <v>0</v>
      </c>
      <c r="AI36" s="20">
        <v>0</v>
      </c>
      <c r="AJ36" s="20">
        <v>0</v>
      </c>
      <c r="AK36" s="20">
        <v>0</v>
      </c>
      <c r="AL36" s="20">
        <v>0</v>
      </c>
      <c r="AM36" s="20">
        <v>0</v>
      </c>
      <c r="AN36" s="20">
        <v>0</v>
      </c>
      <c r="AO36" s="20">
        <v>0</v>
      </c>
      <c r="AP36" s="20">
        <v>0</v>
      </c>
      <c r="AQ36" s="20">
        <v>0</v>
      </c>
      <c r="AR36" s="20">
        <v>0</v>
      </c>
      <c r="AS36" s="20">
        <v>0</v>
      </c>
      <c r="AT36" s="20">
        <v>0</v>
      </c>
      <c r="AU36" s="20">
        <v>0</v>
      </c>
      <c r="AV36" s="20">
        <v>0</v>
      </c>
      <c r="AW36" s="20">
        <v>0</v>
      </c>
      <c r="AX36" s="20">
        <v>0</v>
      </c>
      <c r="AY36" s="20">
        <v>0</v>
      </c>
    </row>
    <row r="37" spans="1:51">
      <c r="A37" s="20" t="s">
        <v>4</v>
      </c>
      <c r="B37" s="20" t="s">
        <v>262</v>
      </c>
      <c r="C37" s="20" t="s">
        <v>263</v>
      </c>
      <c r="D37" s="20" t="s">
        <v>278</v>
      </c>
      <c r="E37" s="20" t="s">
        <v>17</v>
      </c>
      <c r="F37" s="20" t="s">
        <v>250</v>
      </c>
      <c r="G37" s="20" t="s">
        <v>253</v>
      </c>
      <c r="H37" s="20" t="s">
        <v>254</v>
      </c>
      <c r="I37" s="20">
        <v>0</v>
      </c>
      <c r="J37" s="20">
        <v>0</v>
      </c>
      <c r="K37" s="20">
        <v>0</v>
      </c>
      <c r="L37" s="20">
        <v>-6</v>
      </c>
      <c r="M37" s="20">
        <v>1</v>
      </c>
      <c r="N37" s="20">
        <v>1</v>
      </c>
      <c r="O37" s="20">
        <v>-1</v>
      </c>
      <c r="P37" s="20">
        <v>-2</v>
      </c>
      <c r="Q37" s="20">
        <v>-2</v>
      </c>
      <c r="R37" s="20">
        <v>2</v>
      </c>
      <c r="S37" s="20">
        <v>1</v>
      </c>
      <c r="T37" s="20">
        <v>5</v>
      </c>
      <c r="U37" s="20">
        <v>-10</v>
      </c>
      <c r="V37" s="20">
        <v>6</v>
      </c>
      <c r="W37" s="20">
        <v>5</v>
      </c>
      <c r="X37" s="20">
        <v>0</v>
      </c>
      <c r="Y37" s="20">
        <v>0</v>
      </c>
      <c r="Z37" s="20">
        <v>-7</v>
      </c>
      <c r="AA37" s="20">
        <v>-4</v>
      </c>
      <c r="AB37" s="20">
        <v>-9</v>
      </c>
      <c r="AC37" s="20">
        <v>13</v>
      </c>
      <c r="AD37" s="20">
        <v>3</v>
      </c>
      <c r="AE37" s="20">
        <v>-3</v>
      </c>
      <c r="AF37" s="20">
        <v>-17</v>
      </c>
      <c r="AG37" s="20">
        <v>26</v>
      </c>
      <c r="AH37" s="20">
        <v>0</v>
      </c>
      <c r="AI37" s="20">
        <v>0</v>
      </c>
      <c r="AJ37" s="20">
        <v>0</v>
      </c>
      <c r="AK37" s="20">
        <v>0</v>
      </c>
      <c r="AL37" s="20">
        <v>0</v>
      </c>
      <c r="AM37" s="20">
        <v>0</v>
      </c>
      <c r="AN37" s="20">
        <v>0</v>
      </c>
      <c r="AO37" s="20">
        <v>0</v>
      </c>
      <c r="AP37" s="20">
        <v>0</v>
      </c>
      <c r="AQ37" s="20">
        <v>0</v>
      </c>
      <c r="AR37" s="20">
        <v>0</v>
      </c>
      <c r="AS37" s="20">
        <v>0</v>
      </c>
      <c r="AT37" s="20">
        <v>0</v>
      </c>
      <c r="AU37" s="20">
        <v>0</v>
      </c>
      <c r="AV37" s="20">
        <v>0</v>
      </c>
      <c r="AW37" s="20">
        <v>0</v>
      </c>
      <c r="AX37" s="20">
        <v>0</v>
      </c>
      <c r="AY37" s="20">
        <v>-15</v>
      </c>
    </row>
    <row r="38" spans="1:51">
      <c r="A38" s="20" t="s">
        <v>4</v>
      </c>
      <c r="B38" s="20" t="s">
        <v>262</v>
      </c>
      <c r="C38" s="20" t="s">
        <v>263</v>
      </c>
      <c r="D38" s="20" t="s">
        <v>278</v>
      </c>
      <c r="E38" s="20" t="s">
        <v>21</v>
      </c>
      <c r="F38" s="20" t="s">
        <v>250</v>
      </c>
      <c r="G38" s="20" t="s">
        <v>253</v>
      </c>
      <c r="H38" s="20" t="s">
        <v>254</v>
      </c>
      <c r="I38" s="20">
        <v>0</v>
      </c>
      <c r="J38" s="20">
        <v>0</v>
      </c>
      <c r="K38" s="20">
        <v>0</v>
      </c>
      <c r="L38" s="20">
        <v>0</v>
      </c>
      <c r="M38" s="20">
        <v>-1</v>
      </c>
      <c r="N38" s="20">
        <v>3</v>
      </c>
      <c r="O38" s="20">
        <v>-1</v>
      </c>
      <c r="P38" s="20">
        <v>-2</v>
      </c>
      <c r="Q38" s="20">
        <v>-3</v>
      </c>
      <c r="R38" s="20">
        <v>2</v>
      </c>
      <c r="S38" s="20">
        <v>3</v>
      </c>
      <c r="T38" s="20">
        <v>1</v>
      </c>
      <c r="U38" s="20">
        <v>0</v>
      </c>
      <c r="V38" s="20">
        <v>-3</v>
      </c>
      <c r="W38" s="20">
        <v>8</v>
      </c>
      <c r="X38" s="20">
        <v>0</v>
      </c>
      <c r="Y38" s="20">
        <v>0</v>
      </c>
      <c r="Z38" s="20">
        <v>-6</v>
      </c>
      <c r="AA38" s="20">
        <v>0</v>
      </c>
      <c r="AB38" s="20">
        <v>6</v>
      </c>
      <c r="AC38" s="20">
        <v>-14</v>
      </c>
      <c r="AD38" s="20">
        <v>8</v>
      </c>
      <c r="AE38" s="20">
        <v>-1</v>
      </c>
      <c r="AF38" s="20">
        <v>-1</v>
      </c>
      <c r="AG38" s="20">
        <v>7</v>
      </c>
      <c r="AH38" s="20">
        <v>0</v>
      </c>
      <c r="AI38" s="20">
        <v>0</v>
      </c>
      <c r="AJ38" s="20">
        <v>0</v>
      </c>
      <c r="AK38" s="20">
        <v>0</v>
      </c>
      <c r="AL38" s="20">
        <v>0</v>
      </c>
      <c r="AM38" s="20">
        <v>0</v>
      </c>
      <c r="AN38" s="20">
        <v>0</v>
      </c>
      <c r="AO38" s="20">
        <v>0</v>
      </c>
      <c r="AP38" s="20">
        <v>0</v>
      </c>
      <c r="AQ38" s="20">
        <v>0</v>
      </c>
      <c r="AR38" s="20">
        <v>0</v>
      </c>
      <c r="AS38" s="20">
        <v>0</v>
      </c>
      <c r="AT38" s="20">
        <v>0</v>
      </c>
      <c r="AU38" s="20">
        <v>0</v>
      </c>
      <c r="AV38" s="20">
        <v>0</v>
      </c>
      <c r="AW38" s="20">
        <v>0</v>
      </c>
      <c r="AX38" s="20">
        <v>0</v>
      </c>
      <c r="AY38" s="20">
        <v>0</v>
      </c>
    </row>
    <row r="39" spans="1:51">
      <c r="A39" s="20"/>
      <c r="B39" s="20"/>
      <c r="C39" s="20"/>
      <c r="D39" s="20"/>
      <c r="E39" s="20"/>
      <c r="F39" s="20"/>
      <c r="G39" s="20"/>
      <c r="H39" s="20"/>
      <c r="I39" s="20"/>
      <c r="J39" s="20"/>
      <c r="K39" s="20"/>
      <c r="L39" s="20"/>
      <c r="M39" s="20"/>
      <c r="N39" s="20"/>
      <c r="O39" s="20"/>
      <c r="P39" s="20"/>
      <c r="Q39" s="20"/>
      <c r="R39" s="20"/>
      <c r="S39" s="20"/>
      <c r="T39" s="20"/>
      <c r="U39" s="20"/>
      <c r="V39" s="20"/>
      <c r="W39" s="20"/>
      <c r="X39" s="20"/>
      <c r="Y39" s="20"/>
      <c r="Z39" s="20"/>
      <c r="AA39" s="20"/>
      <c r="AB39" s="20"/>
      <c r="AC39" s="20"/>
      <c r="AD39" s="20"/>
      <c r="AE39" s="20"/>
      <c r="AF39" s="20"/>
      <c r="AG39" s="20"/>
      <c r="AH39" s="20"/>
      <c r="AI39" s="20"/>
      <c r="AJ39" s="20"/>
      <c r="AK39" s="20"/>
      <c r="AL39" s="20"/>
      <c r="AM39" s="20"/>
      <c r="AN39" s="20"/>
      <c r="AO39" s="20"/>
      <c r="AP39" s="20"/>
      <c r="AQ39" s="20"/>
      <c r="AR39" s="20"/>
      <c r="AS39" s="20"/>
      <c r="AT39" s="20"/>
      <c r="AU39" s="20"/>
      <c r="AV39" s="20"/>
      <c r="AW39" s="20"/>
      <c r="AX39" s="20"/>
      <c r="AY39" s="20"/>
    </row>
    <row r="40" spans="1:51">
      <c r="A40" s="20" t="s">
        <v>4</v>
      </c>
      <c r="B40" s="20" t="s">
        <v>262</v>
      </c>
      <c r="C40" s="20"/>
      <c r="D40" s="20" t="s">
        <v>263</v>
      </c>
      <c r="E40" s="20"/>
      <c r="F40" s="20" t="s">
        <v>250</v>
      </c>
      <c r="G40" s="20" t="s">
        <v>253</v>
      </c>
      <c r="H40" s="20" t="s">
        <v>254</v>
      </c>
      <c r="I40" s="20">
        <f t="shared" ref="I40:AY40" si="0">SUM(I2:I38)</f>
        <v>5462.6133060000002</v>
      </c>
      <c r="J40" s="20">
        <f t="shared" si="0"/>
        <v>5619.5880880000004</v>
      </c>
      <c r="K40" s="20">
        <f t="shared" si="0"/>
        <v>5904.6227560000007</v>
      </c>
      <c r="L40" s="20">
        <f t="shared" si="0"/>
        <v>6200.4910440000003</v>
      </c>
      <c r="M40" s="20">
        <f t="shared" si="0"/>
        <v>6173.7770909999999</v>
      </c>
      <c r="N40" s="20">
        <f t="shared" si="0"/>
        <v>6064.6749789999994</v>
      </c>
      <c r="O40" s="20">
        <f t="shared" si="0"/>
        <v>6095.4620439999999</v>
      </c>
      <c r="P40" s="20">
        <f t="shared" si="0"/>
        <v>6081.1528980000003</v>
      </c>
      <c r="Q40" s="20">
        <f t="shared" si="0"/>
        <v>6109.7903850000002</v>
      </c>
      <c r="R40" s="20">
        <f t="shared" si="0"/>
        <v>6232.9548150000001</v>
      </c>
      <c r="S40" s="20">
        <f t="shared" si="0"/>
        <v>6457.2364340000004</v>
      </c>
      <c r="T40" s="20">
        <f t="shared" si="0"/>
        <v>6535.5270469999996</v>
      </c>
      <c r="U40" s="20">
        <f t="shared" si="0"/>
        <v>5989.130862</v>
      </c>
      <c r="V40" s="20">
        <f t="shared" si="0"/>
        <v>6614.5380650000006</v>
      </c>
      <c r="W40" s="20">
        <f t="shared" si="0"/>
        <v>7132.266138</v>
      </c>
      <c r="X40" s="20">
        <f t="shared" si="0"/>
        <v>7419.0597639999996</v>
      </c>
      <c r="Y40" s="20">
        <f t="shared" si="0"/>
        <v>8003.1438939999998</v>
      </c>
      <c r="Z40" s="20">
        <f t="shared" si="0"/>
        <v>7895.3625809999994</v>
      </c>
      <c r="AA40" s="20">
        <f t="shared" si="0"/>
        <v>8341.5009410000002</v>
      </c>
      <c r="AB40" s="20">
        <f t="shared" si="0"/>
        <v>8236.3595189999996</v>
      </c>
      <c r="AC40" s="20">
        <f t="shared" si="0"/>
        <v>9015.4890529999993</v>
      </c>
      <c r="AD40" s="20">
        <f t="shared" si="0"/>
        <v>9299.6175480000002</v>
      </c>
      <c r="AE40" s="20">
        <f t="shared" si="0"/>
        <v>9879.7369350000008</v>
      </c>
      <c r="AF40" s="20">
        <f t="shared" si="0"/>
        <v>10251.182488999999</v>
      </c>
      <c r="AG40" s="20">
        <f t="shared" si="0"/>
        <v>10687.54342</v>
      </c>
      <c r="AH40" s="20">
        <f t="shared" si="0"/>
        <v>11044.265456000001</v>
      </c>
      <c r="AI40" s="20">
        <f t="shared" si="0"/>
        <v>11462.180865</v>
      </c>
      <c r="AJ40" s="20">
        <f t="shared" si="0"/>
        <v>12002.643511</v>
      </c>
      <c r="AK40" s="20">
        <f t="shared" si="0"/>
        <v>12440.993985000001</v>
      </c>
      <c r="AL40" s="20">
        <f t="shared" si="0"/>
        <v>11209.921168000001</v>
      </c>
      <c r="AM40" s="20">
        <f t="shared" si="0"/>
        <v>11386.801183</v>
      </c>
      <c r="AN40" s="20">
        <f t="shared" si="0"/>
        <v>11546.075541</v>
      </c>
      <c r="AO40" s="20">
        <f t="shared" si="0"/>
        <v>11338.175439999999</v>
      </c>
      <c r="AP40" s="20">
        <f t="shared" si="0"/>
        <v>11466.922837</v>
      </c>
      <c r="AQ40" s="20">
        <f t="shared" si="0"/>
        <v>11666.190620000001</v>
      </c>
      <c r="AR40" s="20">
        <f t="shared" si="0"/>
        <v>12272.335213</v>
      </c>
      <c r="AS40" s="20">
        <f t="shared" si="0"/>
        <v>12432.639204999999</v>
      </c>
      <c r="AT40" s="20">
        <f t="shared" si="0"/>
        <v>12756.40021</v>
      </c>
      <c r="AU40" s="20">
        <f t="shared" si="0"/>
        <v>13560.970950999999</v>
      </c>
      <c r="AV40" s="20">
        <f t="shared" si="0"/>
        <v>14396.231856</v>
      </c>
      <c r="AW40" s="20">
        <f t="shared" si="0"/>
        <v>15108.708966</v>
      </c>
      <c r="AX40" s="20">
        <f t="shared" si="0"/>
        <v>15988.081085</v>
      </c>
      <c r="AY40" s="20">
        <f t="shared" si="0"/>
        <v>16640.374764</v>
      </c>
    </row>
    <row r="41" spans="1:51" s="1" customFormat="1"/>
    <row r="42" spans="1:51">
      <c r="A42" s="31" t="str">
        <f>A2</f>
        <v>GH</v>
      </c>
      <c r="B42" s="31" t="str">
        <f>B2</f>
        <v>Supply</v>
      </c>
      <c r="C42" s="31" t="s">
        <v>291</v>
      </c>
      <c r="D42" s="31" t="str">
        <f>D2</f>
        <v>Exports</v>
      </c>
      <c r="E42" s="31" t="str">
        <f>E2</f>
        <v>Charcoal</v>
      </c>
      <c r="F42" s="31" t="str">
        <f>F2</f>
        <v>Ghana</v>
      </c>
      <c r="G42" s="31" t="str">
        <f>G2</f>
        <v>Western Africa</v>
      </c>
      <c r="H42" s="31" t="str">
        <f>H2</f>
        <v>Africa</v>
      </c>
      <c r="I42" s="31">
        <f t="shared" ref="I42:AY42" si="1">I2*phi_Combustible_renewables</f>
        <v>0</v>
      </c>
      <c r="J42" s="31">
        <f t="shared" si="1"/>
        <v>0</v>
      </c>
      <c r="K42" s="31">
        <f t="shared" si="1"/>
        <v>0</v>
      </c>
      <c r="L42" s="31">
        <f t="shared" si="1"/>
        <v>0</v>
      </c>
      <c r="M42" s="31">
        <f t="shared" si="1"/>
        <v>0</v>
      </c>
      <c r="N42" s="31">
        <f t="shared" si="1"/>
        <v>0</v>
      </c>
      <c r="O42" s="31">
        <f t="shared" si="1"/>
        <v>0</v>
      </c>
      <c r="P42" s="31">
        <f t="shared" si="1"/>
        <v>0</v>
      </c>
      <c r="Q42" s="31">
        <f t="shared" si="1"/>
        <v>0</v>
      </c>
      <c r="R42" s="31">
        <f t="shared" si="1"/>
        <v>0</v>
      </c>
      <c r="S42" s="31">
        <f t="shared" si="1"/>
        <v>0</v>
      </c>
      <c r="T42" s="31">
        <f t="shared" si="1"/>
        <v>0</v>
      </c>
      <c r="U42" s="31">
        <f t="shared" si="1"/>
        <v>0</v>
      </c>
      <c r="V42" s="31">
        <f t="shared" si="1"/>
        <v>0</v>
      </c>
      <c r="W42" s="31">
        <f t="shared" si="1"/>
        <v>0</v>
      </c>
      <c r="X42" s="31">
        <f t="shared" si="1"/>
        <v>0</v>
      </c>
      <c r="Y42" s="31">
        <f t="shared" si="1"/>
        <v>0</v>
      </c>
      <c r="Z42" s="31">
        <f t="shared" si="1"/>
        <v>0</v>
      </c>
      <c r="AA42" s="31">
        <f t="shared" si="1"/>
        <v>0</v>
      </c>
      <c r="AB42" s="31">
        <f t="shared" si="1"/>
        <v>0</v>
      </c>
      <c r="AC42" s="31">
        <f t="shared" si="1"/>
        <v>0</v>
      </c>
      <c r="AD42" s="31">
        <f t="shared" si="1"/>
        <v>0</v>
      </c>
      <c r="AE42" s="31">
        <f t="shared" si="1"/>
        <v>0</v>
      </c>
      <c r="AF42" s="31">
        <f t="shared" si="1"/>
        <v>0</v>
      </c>
      <c r="AG42" s="31">
        <f t="shared" si="1"/>
        <v>0</v>
      </c>
      <c r="AH42" s="31">
        <f t="shared" si="1"/>
        <v>0</v>
      </c>
      <c r="AI42" s="31">
        <f t="shared" si="1"/>
        <v>0</v>
      </c>
      <c r="AJ42" s="31">
        <f t="shared" si="1"/>
        <v>0</v>
      </c>
      <c r="AK42" s="31">
        <f t="shared" si="1"/>
        <v>0</v>
      </c>
      <c r="AL42" s="31">
        <f t="shared" si="1"/>
        <v>-2.2999999999999998</v>
      </c>
      <c r="AM42" s="31">
        <f t="shared" si="1"/>
        <v>-2.2999999999999998</v>
      </c>
      <c r="AN42" s="31">
        <f t="shared" si="1"/>
        <v>-3.4499999999999997</v>
      </c>
      <c r="AO42" s="31">
        <f t="shared" si="1"/>
        <v>-4.5999999999999996</v>
      </c>
      <c r="AP42" s="31">
        <f t="shared" si="1"/>
        <v>-4.5999999999999996</v>
      </c>
      <c r="AQ42" s="31">
        <f t="shared" si="1"/>
        <v>-4.5999999999999996</v>
      </c>
      <c r="AR42" s="31">
        <f t="shared" si="1"/>
        <v>-2.2999999999999998</v>
      </c>
      <c r="AS42" s="31">
        <f t="shared" si="1"/>
        <v>-3.4499999999999997</v>
      </c>
      <c r="AT42" s="31">
        <f t="shared" si="1"/>
        <v>-2.2999999999999998</v>
      </c>
      <c r="AU42" s="31">
        <f t="shared" si="1"/>
        <v>-3.4499999999999997</v>
      </c>
      <c r="AV42" s="31">
        <f t="shared" si="1"/>
        <v>-1.1499999999999999</v>
      </c>
      <c r="AW42" s="31">
        <f t="shared" si="1"/>
        <v>-1.1499999999999999</v>
      </c>
      <c r="AX42" s="31">
        <f t="shared" si="1"/>
        <v>-1.1499999999999999</v>
      </c>
      <c r="AY42" s="31">
        <f t="shared" si="1"/>
        <v>-1.1499999999999999</v>
      </c>
    </row>
    <row r="43" spans="1:51">
      <c r="A43" s="31" t="str">
        <f t="shared" ref="A43:B43" si="2">A3</f>
        <v>GH</v>
      </c>
      <c r="B43" s="31" t="str">
        <f t="shared" si="2"/>
        <v>Supply</v>
      </c>
      <c r="C43" s="31" t="s">
        <v>291</v>
      </c>
      <c r="D43" s="31" t="str">
        <f t="shared" ref="D43:H43" si="3">D3</f>
        <v>Exports</v>
      </c>
      <c r="E43" s="31" t="str">
        <f t="shared" si="3"/>
        <v>Crude oil</v>
      </c>
      <c r="F43" s="31" t="str">
        <f t="shared" si="3"/>
        <v>Ghana</v>
      </c>
      <c r="G43" s="31" t="str">
        <f t="shared" si="3"/>
        <v>Western Africa</v>
      </c>
      <c r="H43" s="31" t="str">
        <f t="shared" si="3"/>
        <v>Africa</v>
      </c>
      <c r="I43" s="31">
        <f t="shared" ref="I43:AY43" si="4">I3*phi_Oil_and_oil_products</f>
        <v>0</v>
      </c>
      <c r="J43" s="31">
        <f t="shared" si="4"/>
        <v>0</v>
      </c>
      <c r="K43" s="31">
        <f t="shared" si="4"/>
        <v>0</v>
      </c>
      <c r="L43" s="31">
        <f t="shared" si="4"/>
        <v>0</v>
      </c>
      <c r="M43" s="31">
        <f t="shared" si="4"/>
        <v>0</v>
      </c>
      <c r="N43" s="31">
        <f t="shared" si="4"/>
        <v>0</v>
      </c>
      <c r="O43" s="31">
        <f t="shared" si="4"/>
        <v>0</v>
      </c>
      <c r="P43" s="31">
        <f t="shared" si="4"/>
        <v>0</v>
      </c>
      <c r="Q43" s="31">
        <f t="shared" si="4"/>
        <v>-1.07</v>
      </c>
      <c r="R43" s="31">
        <f t="shared" si="4"/>
        <v>0</v>
      </c>
      <c r="S43" s="31">
        <f t="shared" si="4"/>
        <v>0</v>
      </c>
      <c r="T43" s="31">
        <f t="shared" si="4"/>
        <v>0</v>
      </c>
      <c r="U43" s="31">
        <f t="shared" si="4"/>
        <v>0</v>
      </c>
      <c r="V43" s="31">
        <f t="shared" si="4"/>
        <v>0</v>
      </c>
      <c r="W43" s="31">
        <f t="shared" si="4"/>
        <v>0</v>
      </c>
      <c r="X43" s="31">
        <f t="shared" si="4"/>
        <v>0</v>
      </c>
      <c r="Y43" s="31">
        <f t="shared" si="4"/>
        <v>0</v>
      </c>
      <c r="Z43" s="31">
        <f t="shared" si="4"/>
        <v>0</v>
      </c>
      <c r="AA43" s="31">
        <f t="shared" si="4"/>
        <v>0</v>
      </c>
      <c r="AB43" s="31">
        <f t="shared" si="4"/>
        <v>0</v>
      </c>
      <c r="AC43" s="31">
        <f t="shared" si="4"/>
        <v>0</v>
      </c>
      <c r="AD43" s="31">
        <f t="shared" si="4"/>
        <v>0</v>
      </c>
      <c r="AE43" s="31">
        <f t="shared" si="4"/>
        <v>0</v>
      </c>
      <c r="AF43" s="31">
        <f t="shared" si="4"/>
        <v>0</v>
      </c>
      <c r="AG43" s="31">
        <f t="shared" si="4"/>
        <v>0</v>
      </c>
      <c r="AH43" s="31">
        <f t="shared" si="4"/>
        <v>0</v>
      </c>
      <c r="AI43" s="31">
        <f t="shared" si="4"/>
        <v>0</v>
      </c>
      <c r="AJ43" s="31">
        <f t="shared" si="4"/>
        <v>0</v>
      </c>
      <c r="AK43" s="31">
        <f t="shared" si="4"/>
        <v>0</v>
      </c>
      <c r="AL43" s="31">
        <f t="shared" si="4"/>
        <v>0</v>
      </c>
      <c r="AM43" s="31">
        <f t="shared" si="4"/>
        <v>0</v>
      </c>
      <c r="AN43" s="31">
        <f t="shared" si="4"/>
        <v>0</v>
      </c>
      <c r="AO43" s="31">
        <f t="shared" si="4"/>
        <v>0</v>
      </c>
      <c r="AP43" s="31">
        <f t="shared" si="4"/>
        <v>0</v>
      </c>
      <c r="AQ43" s="31">
        <f t="shared" si="4"/>
        <v>0</v>
      </c>
      <c r="AR43" s="31">
        <f t="shared" si="4"/>
        <v>0</v>
      </c>
      <c r="AS43" s="31">
        <f t="shared" si="4"/>
        <v>0</v>
      </c>
      <c r="AT43" s="31">
        <f t="shared" si="4"/>
        <v>0</v>
      </c>
      <c r="AU43" s="31">
        <f t="shared" si="4"/>
        <v>0</v>
      </c>
      <c r="AV43" s="31">
        <f t="shared" si="4"/>
        <v>0</v>
      </c>
      <c r="AW43" s="31">
        <f t="shared" si="4"/>
        <v>-4233.9900000000007</v>
      </c>
      <c r="AX43" s="31">
        <f t="shared" si="4"/>
        <v>-4577.46</v>
      </c>
      <c r="AY43" s="31">
        <f t="shared" si="4"/>
        <v>-5386.38</v>
      </c>
    </row>
    <row r="44" spans="1:51">
      <c r="A44" s="31" t="str">
        <f t="shared" ref="A44:B44" si="5">A4</f>
        <v>GH</v>
      </c>
      <c r="B44" s="31" t="str">
        <f t="shared" si="5"/>
        <v>Supply</v>
      </c>
      <c r="C44" s="31" t="s">
        <v>291</v>
      </c>
      <c r="D44" s="31" t="str">
        <f t="shared" ref="D44:H44" si="6">D4</f>
        <v>Exports</v>
      </c>
      <c r="E44" s="31" t="str">
        <f t="shared" si="6"/>
        <v>Electricity</v>
      </c>
      <c r="F44" s="31" t="str">
        <f t="shared" si="6"/>
        <v>Ghana</v>
      </c>
      <c r="G44" s="31" t="str">
        <f t="shared" si="6"/>
        <v>Western Africa</v>
      </c>
      <c r="H44" s="31" t="str">
        <f t="shared" si="6"/>
        <v>Africa</v>
      </c>
      <c r="I44" s="31">
        <f t="shared" ref="I44:AY44" si="7">I4*phi_Electricity</f>
        <v>0</v>
      </c>
      <c r="J44" s="31">
        <f t="shared" si="7"/>
        <v>0</v>
      </c>
      <c r="K44" s="31">
        <f t="shared" si="7"/>
        <v>-9</v>
      </c>
      <c r="L44" s="31">
        <f t="shared" si="7"/>
        <v>-11</v>
      </c>
      <c r="M44" s="31">
        <f t="shared" si="7"/>
        <v>-12</v>
      </c>
      <c r="N44" s="31">
        <f t="shared" si="7"/>
        <v>-13</v>
      </c>
      <c r="O44" s="31">
        <f t="shared" si="7"/>
        <v>-15</v>
      </c>
      <c r="P44" s="31">
        <f t="shared" si="7"/>
        <v>-19</v>
      </c>
      <c r="Q44" s="31">
        <f t="shared" si="7"/>
        <v>-26</v>
      </c>
      <c r="R44" s="31">
        <f t="shared" si="7"/>
        <v>-38</v>
      </c>
      <c r="S44" s="31">
        <f t="shared" si="7"/>
        <v>-41</v>
      </c>
      <c r="T44" s="31">
        <f t="shared" si="7"/>
        <v>-45</v>
      </c>
      <c r="U44" s="31">
        <f t="shared" si="7"/>
        <v>-42</v>
      </c>
      <c r="V44" s="31">
        <f t="shared" si="7"/>
        <v>-54</v>
      </c>
      <c r="W44" s="31">
        <f t="shared" si="7"/>
        <v>-59</v>
      </c>
      <c r="X44" s="31">
        <f t="shared" si="7"/>
        <v>-58</v>
      </c>
      <c r="Y44" s="31">
        <f t="shared" si="7"/>
        <v>-44</v>
      </c>
      <c r="Z44" s="31">
        <f t="shared" si="7"/>
        <v>-26</v>
      </c>
      <c r="AA44" s="31">
        <f t="shared" si="7"/>
        <v>-47</v>
      </c>
      <c r="AB44" s="31">
        <f t="shared" si="7"/>
        <v>-66</v>
      </c>
      <c r="AC44" s="31">
        <f t="shared" si="7"/>
        <v>-70</v>
      </c>
      <c r="AD44" s="31">
        <f t="shared" si="7"/>
        <v>-77</v>
      </c>
      <c r="AE44" s="31">
        <f t="shared" si="7"/>
        <v>-69</v>
      </c>
      <c r="AF44" s="31">
        <f t="shared" si="7"/>
        <v>-39</v>
      </c>
      <c r="AG44" s="31">
        <f t="shared" si="7"/>
        <v>-25</v>
      </c>
      <c r="AH44" s="31">
        <f t="shared" si="7"/>
        <v>-30</v>
      </c>
      <c r="AI44" s="31">
        <f t="shared" si="7"/>
        <v>-36</v>
      </c>
      <c r="AJ44" s="31">
        <f t="shared" si="7"/>
        <v>-36</v>
      </c>
      <c r="AK44" s="31">
        <f t="shared" si="7"/>
        <v>-36</v>
      </c>
      <c r="AL44" s="31">
        <f t="shared" si="7"/>
        <v>-34</v>
      </c>
      <c r="AM44" s="31">
        <f t="shared" si="7"/>
        <v>-26</v>
      </c>
      <c r="AN44" s="31">
        <f t="shared" si="7"/>
        <v>-53</v>
      </c>
      <c r="AO44" s="31">
        <f t="shared" si="7"/>
        <v>-52</v>
      </c>
      <c r="AP44" s="31">
        <f t="shared" si="7"/>
        <v>-57</v>
      </c>
      <c r="AQ44" s="31">
        <f t="shared" si="7"/>
        <v>-55</v>
      </c>
      <c r="AR44" s="31">
        <f t="shared" si="7"/>
        <v>-65</v>
      </c>
      <c r="AS44" s="31">
        <f t="shared" si="7"/>
        <v>-21</v>
      </c>
      <c r="AT44" s="31">
        <f t="shared" si="7"/>
        <v>-46</v>
      </c>
      <c r="AU44" s="31">
        <f t="shared" si="7"/>
        <v>-65</v>
      </c>
      <c r="AV44" s="31">
        <f t="shared" si="7"/>
        <v>-89</v>
      </c>
      <c r="AW44" s="31">
        <f t="shared" si="7"/>
        <v>-59</v>
      </c>
      <c r="AX44" s="31">
        <f t="shared" si="7"/>
        <v>-57</v>
      </c>
      <c r="AY44" s="31">
        <f t="shared" si="7"/>
        <v>-10</v>
      </c>
    </row>
    <row r="45" spans="1:51">
      <c r="A45" s="31" t="str">
        <f t="shared" ref="A45:B45" si="8">A5</f>
        <v>GH</v>
      </c>
      <c r="B45" s="31" t="str">
        <f t="shared" si="8"/>
        <v>Supply</v>
      </c>
      <c r="C45" s="31" t="s">
        <v>291</v>
      </c>
      <c r="D45" s="31" t="str">
        <f t="shared" ref="D45:H45" si="9">D5</f>
        <v>Exports</v>
      </c>
      <c r="E45" s="31" t="str">
        <f t="shared" si="9"/>
        <v>Fuel oil</v>
      </c>
      <c r="F45" s="31" t="str">
        <f t="shared" si="9"/>
        <v>Ghana</v>
      </c>
      <c r="G45" s="31" t="str">
        <f t="shared" si="9"/>
        <v>Western Africa</v>
      </c>
      <c r="H45" s="31" t="str">
        <f t="shared" si="9"/>
        <v>Africa</v>
      </c>
      <c r="I45" s="31">
        <f t="shared" ref="I45:AY45" si="10">I5*phi_Oil_and_oil_products</f>
        <v>-190.46</v>
      </c>
      <c r="J45" s="31">
        <f t="shared" si="10"/>
        <v>-238.61</v>
      </c>
      <c r="K45" s="31">
        <f t="shared" si="10"/>
        <v>-202.23000000000002</v>
      </c>
      <c r="L45" s="31">
        <f t="shared" si="10"/>
        <v>-266.43</v>
      </c>
      <c r="M45" s="31">
        <f t="shared" si="10"/>
        <v>-329.56</v>
      </c>
      <c r="N45" s="31">
        <f t="shared" si="10"/>
        <v>-268.57</v>
      </c>
      <c r="O45" s="31">
        <f t="shared" si="10"/>
        <v>-293.18</v>
      </c>
      <c r="P45" s="31">
        <f t="shared" si="10"/>
        <v>-234.33</v>
      </c>
      <c r="Q45" s="31">
        <f t="shared" si="10"/>
        <v>-219.35000000000002</v>
      </c>
      <c r="R45" s="31">
        <f t="shared" si="10"/>
        <v>-219.35000000000002</v>
      </c>
      <c r="S45" s="31">
        <f t="shared" si="10"/>
        <v>-223.63000000000002</v>
      </c>
      <c r="T45" s="31">
        <f t="shared" si="10"/>
        <v>-243.96</v>
      </c>
      <c r="U45" s="31">
        <f t="shared" si="10"/>
        <v>-107</v>
      </c>
      <c r="V45" s="31">
        <f t="shared" si="10"/>
        <v>-133.75</v>
      </c>
      <c r="W45" s="31">
        <f t="shared" si="10"/>
        <v>-223.63000000000002</v>
      </c>
      <c r="X45" s="31">
        <f t="shared" si="10"/>
        <v>-209.72</v>
      </c>
      <c r="Y45" s="31">
        <f t="shared" si="10"/>
        <v>-173.34</v>
      </c>
      <c r="Z45" s="31">
        <f t="shared" si="10"/>
        <v>-211.86</v>
      </c>
      <c r="AA45" s="31">
        <f t="shared" si="10"/>
        <v>-156.22</v>
      </c>
      <c r="AB45" s="31">
        <f t="shared" si="10"/>
        <v>-155.15</v>
      </c>
      <c r="AC45" s="31">
        <f t="shared" si="10"/>
        <v>-167.99</v>
      </c>
      <c r="AD45" s="31">
        <f t="shared" si="10"/>
        <v>-171.20000000000002</v>
      </c>
      <c r="AE45" s="31">
        <f t="shared" si="10"/>
        <v>-146.59</v>
      </c>
      <c r="AF45" s="31">
        <f t="shared" si="10"/>
        <v>-201.16000000000003</v>
      </c>
      <c r="AG45" s="31">
        <f t="shared" si="10"/>
        <v>-165.85000000000002</v>
      </c>
      <c r="AH45" s="31">
        <f t="shared" si="10"/>
        <v>-176.55</v>
      </c>
      <c r="AI45" s="31">
        <f t="shared" si="10"/>
        <v>-28.89</v>
      </c>
      <c r="AJ45" s="31">
        <f t="shared" si="10"/>
        <v>-159.43</v>
      </c>
      <c r="AK45" s="31">
        <f t="shared" si="10"/>
        <v>-292.11</v>
      </c>
      <c r="AL45" s="31">
        <f t="shared" si="10"/>
        <v>-195.81</v>
      </c>
      <c r="AM45" s="31">
        <f t="shared" si="10"/>
        <v>-221.49</v>
      </c>
      <c r="AN45" s="31">
        <f t="shared" si="10"/>
        <v>-156.22</v>
      </c>
      <c r="AO45" s="31">
        <f t="shared" si="10"/>
        <v>-90.95</v>
      </c>
      <c r="AP45" s="31">
        <f t="shared" si="10"/>
        <v>-173.34</v>
      </c>
      <c r="AQ45" s="31">
        <f t="shared" si="10"/>
        <v>-167.99</v>
      </c>
      <c r="AR45" s="31">
        <f t="shared" si="10"/>
        <v>-47.080000000000005</v>
      </c>
      <c r="AS45" s="31">
        <f t="shared" si="10"/>
        <v>-26.75</v>
      </c>
      <c r="AT45" s="31">
        <f t="shared" si="10"/>
        <v>-151.94</v>
      </c>
      <c r="AU45" s="31">
        <f t="shared" si="10"/>
        <v>-31.03</v>
      </c>
      <c r="AV45" s="31">
        <f t="shared" si="10"/>
        <v>-41.730000000000004</v>
      </c>
      <c r="AW45" s="31">
        <f t="shared" si="10"/>
        <v>-44.940000000000005</v>
      </c>
      <c r="AX45" s="31">
        <f t="shared" si="10"/>
        <v>-43.870000000000005</v>
      </c>
      <c r="AY45" s="31">
        <f t="shared" si="10"/>
        <v>-4.28</v>
      </c>
    </row>
    <row r="46" spans="1:51">
      <c r="A46" s="31" t="str">
        <f t="shared" ref="A46:B46" si="11">A6</f>
        <v>GH</v>
      </c>
      <c r="B46" s="31" t="str">
        <f t="shared" si="11"/>
        <v>Supply</v>
      </c>
      <c r="C46" s="31" t="s">
        <v>291</v>
      </c>
      <c r="D46" s="31" t="str">
        <f t="shared" ref="D46:H46" si="12">D6</f>
        <v>Exports</v>
      </c>
      <c r="E46" s="31" t="str">
        <f t="shared" si="12"/>
        <v>Gas/diesel oil excl. biofuels</v>
      </c>
      <c r="F46" s="31" t="str">
        <f t="shared" si="12"/>
        <v>Ghana</v>
      </c>
      <c r="G46" s="31" t="str">
        <f t="shared" si="12"/>
        <v>Western Africa</v>
      </c>
      <c r="H46" s="31" t="str">
        <f t="shared" si="12"/>
        <v>Africa</v>
      </c>
      <c r="I46" s="31">
        <f t="shared" ref="I46:AY46" si="13">I6*phi_Oil_and_oil_products</f>
        <v>0</v>
      </c>
      <c r="J46" s="31">
        <f t="shared" si="13"/>
        <v>-2.14</v>
      </c>
      <c r="K46" s="31">
        <f t="shared" si="13"/>
        <v>0</v>
      </c>
      <c r="L46" s="31">
        <f t="shared" si="13"/>
        <v>-42.800000000000004</v>
      </c>
      <c r="M46" s="31">
        <f t="shared" si="13"/>
        <v>-52.43</v>
      </c>
      <c r="N46" s="31">
        <f t="shared" si="13"/>
        <v>-57.78</v>
      </c>
      <c r="O46" s="31">
        <f t="shared" si="13"/>
        <v>-84.53</v>
      </c>
      <c r="P46" s="31">
        <f t="shared" si="13"/>
        <v>-29.96</v>
      </c>
      <c r="Q46" s="31">
        <f t="shared" si="13"/>
        <v>-2.14</v>
      </c>
      <c r="R46" s="31">
        <f t="shared" si="13"/>
        <v>-1.07</v>
      </c>
      <c r="S46" s="31">
        <f t="shared" si="13"/>
        <v>0</v>
      </c>
      <c r="T46" s="31">
        <f t="shared" si="13"/>
        <v>0</v>
      </c>
      <c r="U46" s="31">
        <f t="shared" si="13"/>
        <v>0</v>
      </c>
      <c r="V46" s="31">
        <f t="shared" si="13"/>
        <v>0</v>
      </c>
      <c r="W46" s="31">
        <f t="shared" si="13"/>
        <v>0</v>
      </c>
      <c r="X46" s="31">
        <f t="shared" si="13"/>
        <v>0</v>
      </c>
      <c r="Y46" s="31">
        <f t="shared" si="13"/>
        <v>0</v>
      </c>
      <c r="Z46" s="31">
        <f t="shared" si="13"/>
        <v>-24.610000000000003</v>
      </c>
      <c r="AA46" s="31">
        <f t="shared" si="13"/>
        <v>-9.6300000000000008</v>
      </c>
      <c r="AB46" s="31">
        <f t="shared" si="13"/>
        <v>-1.07</v>
      </c>
      <c r="AC46" s="31">
        <f t="shared" si="13"/>
        <v>-1.07</v>
      </c>
      <c r="AD46" s="31">
        <f t="shared" si="13"/>
        <v>-2.14</v>
      </c>
      <c r="AE46" s="31">
        <f t="shared" si="13"/>
        <v>-1.07</v>
      </c>
      <c r="AF46" s="31">
        <f t="shared" si="13"/>
        <v>-2.14</v>
      </c>
      <c r="AG46" s="31">
        <f t="shared" si="13"/>
        <v>-2.14</v>
      </c>
      <c r="AH46" s="31">
        <f t="shared" si="13"/>
        <v>-1.07</v>
      </c>
      <c r="AI46" s="31">
        <f t="shared" si="13"/>
        <v>0</v>
      </c>
      <c r="AJ46" s="31">
        <f t="shared" si="13"/>
        <v>-1.07</v>
      </c>
      <c r="AK46" s="31">
        <f t="shared" si="13"/>
        <v>-1.07</v>
      </c>
      <c r="AL46" s="31">
        <f t="shared" si="13"/>
        <v>-1.07</v>
      </c>
      <c r="AM46" s="31">
        <f t="shared" si="13"/>
        <v>-1.07</v>
      </c>
      <c r="AN46" s="31">
        <f t="shared" si="13"/>
        <v>-2.14</v>
      </c>
      <c r="AO46" s="31">
        <f t="shared" si="13"/>
        <v>-12.84</v>
      </c>
      <c r="AP46" s="31">
        <f t="shared" si="13"/>
        <v>-46.010000000000005</v>
      </c>
      <c r="AQ46" s="31">
        <f t="shared" si="13"/>
        <v>-41.730000000000004</v>
      </c>
      <c r="AR46" s="31">
        <f t="shared" si="13"/>
        <v>-72.760000000000005</v>
      </c>
      <c r="AS46" s="31">
        <f t="shared" si="13"/>
        <v>-58.85</v>
      </c>
      <c r="AT46" s="31">
        <f t="shared" si="13"/>
        <v>-97.37</v>
      </c>
      <c r="AU46" s="31">
        <f t="shared" si="13"/>
        <v>-341.33000000000004</v>
      </c>
      <c r="AV46" s="31">
        <f t="shared" si="13"/>
        <v>-230.05</v>
      </c>
      <c r="AW46" s="31">
        <f t="shared" si="13"/>
        <v>-333.84000000000003</v>
      </c>
      <c r="AX46" s="31">
        <f t="shared" si="13"/>
        <v>-143.38</v>
      </c>
      <c r="AY46" s="31">
        <f t="shared" si="13"/>
        <v>-57.78</v>
      </c>
    </row>
    <row r="47" spans="1:51">
      <c r="A47" s="31" t="str">
        <f t="shared" ref="A47:B47" si="14">A7</f>
        <v>GH</v>
      </c>
      <c r="B47" s="31" t="str">
        <f t="shared" si="14"/>
        <v>Supply</v>
      </c>
      <c r="C47" s="31" t="s">
        <v>291</v>
      </c>
      <c r="D47" s="31" t="str">
        <f t="shared" ref="D47:H47" si="15">D7</f>
        <v>Exports</v>
      </c>
      <c r="E47" s="31" t="str">
        <f t="shared" si="15"/>
        <v>Kerosene type jet fuel excl. biofuels</v>
      </c>
      <c r="F47" s="31" t="str">
        <f t="shared" si="15"/>
        <v>Ghana</v>
      </c>
      <c r="G47" s="31" t="str">
        <f t="shared" si="15"/>
        <v>Western Africa</v>
      </c>
      <c r="H47" s="31" t="str">
        <f t="shared" si="15"/>
        <v>Africa</v>
      </c>
      <c r="I47" s="31">
        <f t="shared" ref="I47:AY47" si="16">I7*phi_Oil_and_oil_products</f>
        <v>0</v>
      </c>
      <c r="J47" s="31">
        <f t="shared" si="16"/>
        <v>-4.28</v>
      </c>
      <c r="K47" s="31">
        <f t="shared" si="16"/>
        <v>-2.14</v>
      </c>
      <c r="L47" s="31">
        <f t="shared" si="16"/>
        <v>0</v>
      </c>
      <c r="M47" s="31">
        <f t="shared" si="16"/>
        <v>0</v>
      </c>
      <c r="N47" s="31">
        <f t="shared" si="16"/>
        <v>0</v>
      </c>
      <c r="O47" s="31">
        <f t="shared" si="16"/>
        <v>-6.42</v>
      </c>
      <c r="P47" s="31">
        <f t="shared" si="16"/>
        <v>-14.98</v>
      </c>
      <c r="Q47" s="31">
        <f t="shared" si="16"/>
        <v>-5.3500000000000005</v>
      </c>
      <c r="R47" s="31">
        <f t="shared" si="16"/>
        <v>-7.49</v>
      </c>
      <c r="S47" s="31">
        <f t="shared" si="16"/>
        <v>0</v>
      </c>
      <c r="T47" s="31">
        <f t="shared" si="16"/>
        <v>0</v>
      </c>
      <c r="U47" s="31">
        <f t="shared" si="16"/>
        <v>0</v>
      </c>
      <c r="V47" s="31">
        <f t="shared" si="16"/>
        <v>0</v>
      </c>
      <c r="W47" s="31">
        <f t="shared" si="16"/>
        <v>0</v>
      </c>
      <c r="X47" s="31">
        <f t="shared" si="16"/>
        <v>0</v>
      </c>
      <c r="Y47" s="31">
        <f t="shared" si="16"/>
        <v>0</v>
      </c>
      <c r="Z47" s="31">
        <f t="shared" si="16"/>
        <v>0</v>
      </c>
      <c r="AA47" s="31">
        <f t="shared" si="16"/>
        <v>0</v>
      </c>
      <c r="AB47" s="31">
        <f t="shared" si="16"/>
        <v>0</v>
      </c>
      <c r="AC47" s="31">
        <f t="shared" si="16"/>
        <v>0</v>
      </c>
      <c r="AD47" s="31">
        <f t="shared" si="16"/>
        <v>0</v>
      </c>
      <c r="AE47" s="31">
        <f t="shared" si="16"/>
        <v>0</v>
      </c>
      <c r="AF47" s="31">
        <f t="shared" si="16"/>
        <v>0</v>
      </c>
      <c r="AG47" s="31">
        <f t="shared" si="16"/>
        <v>0</v>
      </c>
      <c r="AH47" s="31">
        <f t="shared" si="16"/>
        <v>0</v>
      </c>
      <c r="AI47" s="31">
        <f t="shared" si="16"/>
        <v>0</v>
      </c>
      <c r="AJ47" s="31">
        <f t="shared" si="16"/>
        <v>0</v>
      </c>
      <c r="AK47" s="31">
        <f t="shared" si="16"/>
        <v>0</v>
      </c>
      <c r="AL47" s="31">
        <f t="shared" si="16"/>
        <v>0</v>
      </c>
      <c r="AM47" s="31">
        <f t="shared" si="16"/>
        <v>0</v>
      </c>
      <c r="AN47" s="31">
        <f t="shared" si="16"/>
        <v>0</v>
      </c>
      <c r="AO47" s="31">
        <f t="shared" si="16"/>
        <v>-1.07</v>
      </c>
      <c r="AP47" s="31">
        <f t="shared" si="16"/>
        <v>0</v>
      </c>
      <c r="AQ47" s="31">
        <f t="shared" si="16"/>
        <v>0</v>
      </c>
      <c r="AR47" s="31">
        <f t="shared" si="16"/>
        <v>0</v>
      </c>
      <c r="AS47" s="31">
        <f t="shared" si="16"/>
        <v>-3.21</v>
      </c>
      <c r="AT47" s="31">
        <f t="shared" si="16"/>
        <v>0</v>
      </c>
      <c r="AU47" s="31">
        <f t="shared" si="16"/>
        <v>0</v>
      </c>
      <c r="AV47" s="31">
        <f t="shared" si="16"/>
        <v>0</v>
      </c>
      <c r="AW47" s="31">
        <f t="shared" si="16"/>
        <v>-20.330000000000002</v>
      </c>
      <c r="AX47" s="31">
        <f t="shared" si="16"/>
        <v>-31.03</v>
      </c>
      <c r="AY47" s="31">
        <f t="shared" si="16"/>
        <v>0</v>
      </c>
    </row>
    <row r="48" spans="1:51">
      <c r="A48" s="31" t="str">
        <f t="shared" ref="A48:B48" si="17">A8</f>
        <v>GH</v>
      </c>
      <c r="B48" s="31" t="str">
        <f t="shared" si="17"/>
        <v>Supply</v>
      </c>
      <c r="C48" s="31" t="s">
        <v>291</v>
      </c>
      <c r="D48" s="31" t="str">
        <f t="shared" ref="D48:H48" si="18">D8</f>
        <v>Exports</v>
      </c>
      <c r="E48" s="31" t="str">
        <f t="shared" si="18"/>
        <v>Liquefied petroleum gases (LPG)</v>
      </c>
      <c r="F48" s="31" t="str">
        <f t="shared" si="18"/>
        <v>Ghana</v>
      </c>
      <c r="G48" s="31" t="str">
        <f t="shared" si="18"/>
        <v>Western Africa</v>
      </c>
      <c r="H48" s="31" t="str">
        <f t="shared" si="18"/>
        <v>Africa</v>
      </c>
      <c r="I48" s="31">
        <f t="shared" ref="I48:AY48" si="19">I8*phi_Oil_and_oil_products</f>
        <v>0</v>
      </c>
      <c r="J48" s="31">
        <f t="shared" si="19"/>
        <v>0</v>
      </c>
      <c r="K48" s="31">
        <f t="shared" si="19"/>
        <v>0</v>
      </c>
      <c r="L48" s="31">
        <f t="shared" si="19"/>
        <v>0</v>
      </c>
      <c r="M48" s="31">
        <f t="shared" si="19"/>
        <v>-1.07</v>
      </c>
      <c r="N48" s="31">
        <f t="shared" si="19"/>
        <v>-3.21</v>
      </c>
      <c r="O48" s="31">
        <f t="shared" si="19"/>
        <v>-7.49</v>
      </c>
      <c r="P48" s="31">
        <f t="shared" si="19"/>
        <v>-6.42</v>
      </c>
      <c r="Q48" s="31">
        <f t="shared" si="19"/>
        <v>0</v>
      </c>
      <c r="R48" s="31">
        <f t="shared" si="19"/>
        <v>0</v>
      </c>
      <c r="S48" s="31">
        <f t="shared" si="19"/>
        <v>0</v>
      </c>
      <c r="T48" s="31">
        <f t="shared" si="19"/>
        <v>0</v>
      </c>
      <c r="U48" s="31">
        <f t="shared" si="19"/>
        <v>0</v>
      </c>
      <c r="V48" s="31">
        <f t="shared" si="19"/>
        <v>0</v>
      </c>
      <c r="W48" s="31">
        <f t="shared" si="19"/>
        <v>0</v>
      </c>
      <c r="X48" s="31">
        <f t="shared" si="19"/>
        <v>0</v>
      </c>
      <c r="Y48" s="31">
        <f t="shared" si="19"/>
        <v>-2.14</v>
      </c>
      <c r="Z48" s="31">
        <f t="shared" si="19"/>
        <v>0</v>
      </c>
      <c r="AA48" s="31">
        <f t="shared" si="19"/>
        <v>-1.07</v>
      </c>
      <c r="AB48" s="31">
        <f t="shared" si="19"/>
        <v>-1.07</v>
      </c>
      <c r="AC48" s="31">
        <f t="shared" si="19"/>
        <v>-2.14</v>
      </c>
      <c r="AD48" s="31">
        <f t="shared" si="19"/>
        <v>-1.07</v>
      </c>
      <c r="AE48" s="31">
        <f t="shared" si="19"/>
        <v>-2.14</v>
      </c>
      <c r="AF48" s="31">
        <f t="shared" si="19"/>
        <v>-3.21</v>
      </c>
      <c r="AG48" s="31">
        <f t="shared" si="19"/>
        <v>-5.3500000000000005</v>
      </c>
      <c r="AH48" s="31">
        <f t="shared" si="19"/>
        <v>-5.3500000000000005</v>
      </c>
      <c r="AI48" s="31">
        <f t="shared" si="19"/>
        <v>-2.14</v>
      </c>
      <c r="AJ48" s="31">
        <f t="shared" si="19"/>
        <v>-3.21</v>
      </c>
      <c r="AK48" s="31">
        <f t="shared" si="19"/>
        <v>-5.3500000000000005</v>
      </c>
      <c r="AL48" s="31">
        <f t="shared" si="19"/>
        <v>-7.49</v>
      </c>
      <c r="AM48" s="31">
        <f t="shared" si="19"/>
        <v>-1.07</v>
      </c>
      <c r="AN48" s="31">
        <f t="shared" si="19"/>
        <v>-6.42</v>
      </c>
      <c r="AO48" s="31">
        <f t="shared" si="19"/>
        <v>-12.84</v>
      </c>
      <c r="AP48" s="31">
        <f t="shared" si="19"/>
        <v>-7.49</v>
      </c>
      <c r="AQ48" s="31">
        <f t="shared" si="19"/>
        <v>-16.05</v>
      </c>
      <c r="AR48" s="31">
        <f t="shared" si="19"/>
        <v>-11.770000000000001</v>
      </c>
      <c r="AS48" s="31">
        <f t="shared" si="19"/>
        <v>-11.770000000000001</v>
      </c>
      <c r="AT48" s="31">
        <f t="shared" si="19"/>
        <v>-6.42</v>
      </c>
      <c r="AU48" s="31">
        <f t="shared" si="19"/>
        <v>-1.07</v>
      </c>
      <c r="AV48" s="31">
        <f t="shared" si="19"/>
        <v>0</v>
      </c>
      <c r="AW48" s="31">
        <f t="shared" si="19"/>
        <v>0</v>
      </c>
      <c r="AX48" s="31">
        <f t="shared" si="19"/>
        <v>0</v>
      </c>
      <c r="AY48" s="31">
        <f t="shared" si="19"/>
        <v>0</v>
      </c>
    </row>
    <row r="49" spans="1:51">
      <c r="A49" s="31" t="str">
        <f t="shared" ref="A49:B49" si="20">A9</f>
        <v>GH</v>
      </c>
      <c r="B49" s="31" t="str">
        <f t="shared" si="20"/>
        <v>Supply</v>
      </c>
      <c r="C49" s="31" t="s">
        <v>291</v>
      </c>
      <c r="D49" s="31" t="str">
        <f t="shared" ref="D49:H49" si="21">D9</f>
        <v>Exports</v>
      </c>
      <c r="E49" s="31" t="str">
        <f t="shared" si="21"/>
        <v>Motor gasoline excl. biofuels</v>
      </c>
      <c r="F49" s="31" t="str">
        <f t="shared" si="21"/>
        <v>Ghana</v>
      </c>
      <c r="G49" s="31" t="str">
        <f t="shared" si="21"/>
        <v>Western Africa</v>
      </c>
      <c r="H49" s="31" t="str">
        <f t="shared" si="21"/>
        <v>Africa</v>
      </c>
      <c r="I49" s="31">
        <f t="shared" ref="I49:AY49" si="22">I9*phi_Oil_and_oil_products</f>
        <v>-4.28</v>
      </c>
      <c r="J49" s="31">
        <f t="shared" si="22"/>
        <v>-4.28</v>
      </c>
      <c r="K49" s="31">
        <f t="shared" si="22"/>
        <v>0</v>
      </c>
      <c r="L49" s="31">
        <f t="shared" si="22"/>
        <v>0</v>
      </c>
      <c r="M49" s="31">
        <f t="shared" si="22"/>
        <v>-2.14</v>
      </c>
      <c r="N49" s="31">
        <f t="shared" si="22"/>
        <v>0</v>
      </c>
      <c r="O49" s="31">
        <f t="shared" si="22"/>
        <v>0</v>
      </c>
      <c r="P49" s="31">
        <f t="shared" si="22"/>
        <v>0</v>
      </c>
      <c r="Q49" s="31">
        <f t="shared" si="22"/>
        <v>0</v>
      </c>
      <c r="R49" s="31">
        <f t="shared" si="22"/>
        <v>0</v>
      </c>
      <c r="S49" s="31">
        <f t="shared" si="22"/>
        <v>0</v>
      </c>
      <c r="T49" s="31">
        <f t="shared" si="22"/>
        <v>0</v>
      </c>
      <c r="U49" s="31">
        <f t="shared" si="22"/>
        <v>0</v>
      </c>
      <c r="V49" s="31">
        <f t="shared" si="22"/>
        <v>0</v>
      </c>
      <c r="W49" s="31">
        <f t="shared" si="22"/>
        <v>0</v>
      </c>
      <c r="X49" s="31">
        <f t="shared" si="22"/>
        <v>0</v>
      </c>
      <c r="Y49" s="31">
        <f t="shared" si="22"/>
        <v>0</v>
      </c>
      <c r="Z49" s="31">
        <f t="shared" si="22"/>
        <v>-49.220000000000006</v>
      </c>
      <c r="AA49" s="31">
        <f t="shared" si="22"/>
        <v>-16.05</v>
      </c>
      <c r="AB49" s="31">
        <f t="shared" si="22"/>
        <v>0</v>
      </c>
      <c r="AC49" s="31">
        <f t="shared" si="22"/>
        <v>0</v>
      </c>
      <c r="AD49" s="31">
        <f t="shared" si="22"/>
        <v>0</v>
      </c>
      <c r="AE49" s="31">
        <f t="shared" si="22"/>
        <v>0</v>
      </c>
      <c r="AF49" s="31">
        <f t="shared" si="22"/>
        <v>-2.14</v>
      </c>
      <c r="AG49" s="31">
        <f t="shared" si="22"/>
        <v>-37.450000000000003</v>
      </c>
      <c r="AH49" s="31">
        <f t="shared" si="22"/>
        <v>0</v>
      </c>
      <c r="AI49" s="31">
        <f t="shared" si="22"/>
        <v>0</v>
      </c>
      <c r="AJ49" s="31">
        <f t="shared" si="22"/>
        <v>-114.49000000000001</v>
      </c>
      <c r="AK49" s="31">
        <f t="shared" si="22"/>
        <v>-199.02</v>
      </c>
      <c r="AL49" s="31">
        <f t="shared" si="22"/>
        <v>-111.28</v>
      </c>
      <c r="AM49" s="31">
        <f t="shared" si="22"/>
        <v>-145.52000000000001</v>
      </c>
      <c r="AN49" s="31">
        <f t="shared" si="22"/>
        <v>-147.66</v>
      </c>
      <c r="AO49" s="31">
        <f t="shared" si="22"/>
        <v>-118.77000000000001</v>
      </c>
      <c r="AP49" s="31">
        <f t="shared" si="22"/>
        <v>-173.34</v>
      </c>
      <c r="AQ49" s="31">
        <f t="shared" si="22"/>
        <v>-233.26000000000002</v>
      </c>
      <c r="AR49" s="31">
        <f t="shared" si="22"/>
        <v>-129.47</v>
      </c>
      <c r="AS49" s="31">
        <f t="shared" si="22"/>
        <v>-187.25</v>
      </c>
      <c r="AT49" s="31">
        <f t="shared" si="22"/>
        <v>-128.4</v>
      </c>
      <c r="AU49" s="31">
        <f t="shared" si="22"/>
        <v>-82.39</v>
      </c>
      <c r="AV49" s="31">
        <f t="shared" si="22"/>
        <v>-243.96</v>
      </c>
      <c r="AW49" s="31">
        <f t="shared" si="22"/>
        <v>-295.32</v>
      </c>
      <c r="AX49" s="31">
        <f t="shared" si="22"/>
        <v>-227.91000000000003</v>
      </c>
      <c r="AY49" s="31">
        <f t="shared" si="22"/>
        <v>-41.730000000000004</v>
      </c>
    </row>
    <row r="50" spans="1:51">
      <c r="A50" s="31" t="str">
        <f t="shared" ref="A50:B50" si="23">A10</f>
        <v>GH</v>
      </c>
      <c r="B50" s="31" t="str">
        <f t="shared" si="23"/>
        <v>Supply</v>
      </c>
      <c r="C50" s="31" t="s">
        <v>291</v>
      </c>
      <c r="D50" s="31" t="str">
        <f t="shared" ref="D50:H50" si="24">D10</f>
        <v>Exports</v>
      </c>
      <c r="E50" s="31" t="str">
        <f t="shared" si="24"/>
        <v>Other kerosene</v>
      </c>
      <c r="F50" s="31" t="str">
        <f t="shared" si="24"/>
        <v>Ghana</v>
      </c>
      <c r="G50" s="31" t="str">
        <f t="shared" si="24"/>
        <v>Western Africa</v>
      </c>
      <c r="H50" s="31" t="str">
        <f t="shared" si="24"/>
        <v>Africa</v>
      </c>
      <c r="I50" s="31">
        <f t="shared" ref="I50:AY50" si="25">I10*phi_Oil_and_oil_products</f>
        <v>-4.28</v>
      </c>
      <c r="J50" s="31">
        <f t="shared" si="25"/>
        <v>-3.21</v>
      </c>
      <c r="K50" s="31">
        <f t="shared" si="25"/>
        <v>0</v>
      </c>
      <c r="L50" s="31">
        <f t="shared" si="25"/>
        <v>-2.14</v>
      </c>
      <c r="M50" s="31">
        <f t="shared" si="25"/>
        <v>-13.91</v>
      </c>
      <c r="N50" s="31">
        <f t="shared" si="25"/>
        <v>-18.190000000000001</v>
      </c>
      <c r="O50" s="31">
        <f t="shared" si="25"/>
        <v>-9.6300000000000008</v>
      </c>
      <c r="P50" s="31">
        <f t="shared" si="25"/>
        <v>0</v>
      </c>
      <c r="Q50" s="31">
        <f t="shared" si="25"/>
        <v>0</v>
      </c>
      <c r="R50" s="31">
        <f t="shared" si="25"/>
        <v>-43.870000000000005</v>
      </c>
      <c r="S50" s="31">
        <f t="shared" si="25"/>
        <v>0</v>
      </c>
      <c r="T50" s="31">
        <f t="shared" si="25"/>
        <v>0</v>
      </c>
      <c r="U50" s="31">
        <f t="shared" si="25"/>
        <v>0</v>
      </c>
      <c r="V50" s="31">
        <f t="shared" si="25"/>
        <v>0</v>
      </c>
      <c r="W50" s="31">
        <f t="shared" si="25"/>
        <v>0</v>
      </c>
      <c r="X50" s="31">
        <f t="shared" si="25"/>
        <v>0</v>
      </c>
      <c r="Y50" s="31">
        <f t="shared" si="25"/>
        <v>0</v>
      </c>
      <c r="Z50" s="31">
        <f t="shared" si="25"/>
        <v>0</v>
      </c>
      <c r="AA50" s="31">
        <f t="shared" si="25"/>
        <v>0</v>
      </c>
      <c r="AB50" s="31">
        <f t="shared" si="25"/>
        <v>0</v>
      </c>
      <c r="AC50" s="31">
        <f t="shared" si="25"/>
        <v>0</v>
      </c>
      <c r="AD50" s="31">
        <f t="shared" si="25"/>
        <v>0</v>
      </c>
      <c r="AE50" s="31">
        <f t="shared" si="25"/>
        <v>0</v>
      </c>
      <c r="AF50" s="31">
        <f t="shared" si="25"/>
        <v>0</v>
      </c>
      <c r="AG50" s="31">
        <f t="shared" si="25"/>
        <v>0</v>
      </c>
      <c r="AH50" s="31">
        <f t="shared" si="25"/>
        <v>0</v>
      </c>
      <c r="AI50" s="31">
        <f t="shared" si="25"/>
        <v>0</v>
      </c>
      <c r="AJ50" s="31">
        <f t="shared" si="25"/>
        <v>0</v>
      </c>
      <c r="AK50" s="31">
        <f t="shared" si="25"/>
        <v>0</v>
      </c>
      <c r="AL50" s="31">
        <f t="shared" si="25"/>
        <v>0</v>
      </c>
      <c r="AM50" s="31">
        <f t="shared" si="25"/>
        <v>0</v>
      </c>
      <c r="AN50" s="31">
        <f t="shared" si="25"/>
        <v>0</v>
      </c>
      <c r="AO50" s="31">
        <f t="shared" si="25"/>
        <v>0</v>
      </c>
      <c r="AP50" s="31">
        <f t="shared" si="25"/>
        <v>0</v>
      </c>
      <c r="AQ50" s="31">
        <f t="shared" si="25"/>
        <v>0</v>
      </c>
      <c r="AR50" s="31">
        <f t="shared" si="25"/>
        <v>0</v>
      </c>
      <c r="AS50" s="31">
        <f t="shared" si="25"/>
        <v>0</v>
      </c>
      <c r="AT50" s="31">
        <f t="shared" si="25"/>
        <v>0</v>
      </c>
      <c r="AU50" s="31">
        <f t="shared" si="25"/>
        <v>0</v>
      </c>
      <c r="AV50" s="31">
        <f t="shared" si="25"/>
        <v>0</v>
      </c>
      <c r="AW50" s="31">
        <f t="shared" si="25"/>
        <v>0</v>
      </c>
      <c r="AX50" s="31">
        <f t="shared" si="25"/>
        <v>0</v>
      </c>
      <c r="AY50" s="31">
        <f t="shared" si="25"/>
        <v>0</v>
      </c>
    </row>
    <row r="51" spans="1:51">
      <c r="A51" s="31" t="str">
        <f t="shared" ref="A51:B51" si="26">A11</f>
        <v>GH</v>
      </c>
      <c r="B51" s="31" t="str">
        <f t="shared" si="26"/>
        <v>Supply</v>
      </c>
      <c r="C51" s="31" t="s">
        <v>291</v>
      </c>
      <c r="D51" s="31" t="str">
        <f t="shared" ref="D51:H51" si="27">D11</f>
        <v>Imports</v>
      </c>
      <c r="E51" s="31" t="str">
        <f t="shared" si="27"/>
        <v>Aviation gasoline</v>
      </c>
      <c r="F51" s="31" t="str">
        <f t="shared" si="27"/>
        <v>Ghana</v>
      </c>
      <c r="G51" s="31" t="str">
        <f t="shared" si="27"/>
        <v>Western Africa</v>
      </c>
      <c r="H51" s="31" t="str">
        <f t="shared" si="27"/>
        <v>Africa</v>
      </c>
      <c r="I51" s="31">
        <f t="shared" ref="I51:AY51" si="28">I11*phi_Oil_and_oil_products</f>
        <v>1.07</v>
      </c>
      <c r="J51" s="31">
        <f t="shared" si="28"/>
        <v>1.07</v>
      </c>
      <c r="K51" s="31">
        <f t="shared" si="28"/>
        <v>2.14</v>
      </c>
      <c r="L51" s="31">
        <f t="shared" si="28"/>
        <v>0</v>
      </c>
      <c r="M51" s="31">
        <f t="shared" si="28"/>
        <v>0</v>
      </c>
      <c r="N51" s="31">
        <f t="shared" si="28"/>
        <v>0</v>
      </c>
      <c r="O51" s="31">
        <f t="shared" si="28"/>
        <v>0</v>
      </c>
      <c r="P51" s="31">
        <f t="shared" si="28"/>
        <v>0</v>
      </c>
      <c r="Q51" s="31">
        <f t="shared" si="28"/>
        <v>0</v>
      </c>
      <c r="R51" s="31">
        <f t="shared" si="28"/>
        <v>0</v>
      </c>
      <c r="S51" s="31">
        <f t="shared" si="28"/>
        <v>0</v>
      </c>
      <c r="T51" s="31">
        <f t="shared" si="28"/>
        <v>0</v>
      </c>
      <c r="U51" s="31">
        <f t="shared" si="28"/>
        <v>0</v>
      </c>
      <c r="V51" s="31">
        <f t="shared" si="28"/>
        <v>2.14</v>
      </c>
      <c r="W51" s="31">
        <f t="shared" si="28"/>
        <v>4.28</v>
      </c>
      <c r="X51" s="31">
        <f t="shared" si="28"/>
        <v>3.21</v>
      </c>
      <c r="Y51" s="31">
        <f t="shared" si="28"/>
        <v>3.21</v>
      </c>
      <c r="Z51" s="31">
        <f t="shared" si="28"/>
        <v>4.28</v>
      </c>
      <c r="AA51" s="31">
        <f t="shared" si="28"/>
        <v>4.28</v>
      </c>
      <c r="AB51" s="31">
        <f t="shared" si="28"/>
        <v>4.28</v>
      </c>
      <c r="AC51" s="31">
        <f t="shared" si="28"/>
        <v>4.28</v>
      </c>
      <c r="AD51" s="31">
        <f t="shared" si="28"/>
        <v>5.3500000000000005</v>
      </c>
      <c r="AE51" s="31">
        <f t="shared" si="28"/>
        <v>5.3500000000000005</v>
      </c>
      <c r="AF51" s="31">
        <f t="shared" si="28"/>
        <v>5.3500000000000005</v>
      </c>
      <c r="AG51" s="31">
        <f t="shared" si="28"/>
        <v>5.3500000000000005</v>
      </c>
      <c r="AH51" s="31">
        <f t="shared" si="28"/>
        <v>5.3500000000000005</v>
      </c>
      <c r="AI51" s="31">
        <f t="shared" si="28"/>
        <v>5.3500000000000005</v>
      </c>
      <c r="AJ51" s="31">
        <f t="shared" si="28"/>
        <v>5.3500000000000005</v>
      </c>
      <c r="AK51" s="31">
        <f t="shared" si="28"/>
        <v>5.3500000000000005</v>
      </c>
      <c r="AL51" s="31">
        <f t="shared" si="28"/>
        <v>5.3500000000000005</v>
      </c>
      <c r="AM51" s="31">
        <f t="shared" si="28"/>
        <v>5.3500000000000005</v>
      </c>
      <c r="AN51" s="31">
        <f t="shared" si="28"/>
        <v>5.3500000000000005</v>
      </c>
      <c r="AO51" s="31">
        <f t="shared" si="28"/>
        <v>5.3500000000000005</v>
      </c>
      <c r="AP51" s="31">
        <f t="shared" si="28"/>
        <v>5.3500000000000005</v>
      </c>
      <c r="AQ51" s="31">
        <f t="shared" si="28"/>
        <v>5.3500000000000005</v>
      </c>
      <c r="AR51" s="31">
        <f t="shared" si="28"/>
        <v>5.3500000000000005</v>
      </c>
      <c r="AS51" s="31">
        <f t="shared" si="28"/>
        <v>5.3500000000000005</v>
      </c>
      <c r="AT51" s="31">
        <f t="shared" si="28"/>
        <v>5.3500000000000005</v>
      </c>
      <c r="AU51" s="31">
        <f t="shared" si="28"/>
        <v>5.3500000000000005</v>
      </c>
      <c r="AV51" s="31">
        <f t="shared" si="28"/>
        <v>6.42</v>
      </c>
      <c r="AW51" s="31">
        <f t="shared" si="28"/>
        <v>6.42</v>
      </c>
      <c r="AX51" s="31">
        <f t="shared" si="28"/>
        <v>7.49</v>
      </c>
      <c r="AY51" s="31">
        <f t="shared" si="28"/>
        <v>7.49</v>
      </c>
    </row>
    <row r="52" spans="1:51">
      <c r="A52" s="31" t="str">
        <f t="shared" ref="A52:B52" si="29">A12</f>
        <v>GH</v>
      </c>
      <c r="B52" s="31" t="str">
        <f t="shared" si="29"/>
        <v>Supply</v>
      </c>
      <c r="C52" s="31" t="s">
        <v>291</v>
      </c>
      <c r="D52" s="31" t="str">
        <f t="shared" ref="D52:H52" si="30">D12</f>
        <v>Imports</v>
      </c>
      <c r="E52" s="31" t="str">
        <f t="shared" si="30"/>
        <v>Bitumen</v>
      </c>
      <c r="F52" s="31" t="str">
        <f t="shared" si="30"/>
        <v>Ghana</v>
      </c>
      <c r="G52" s="31" t="str">
        <f t="shared" si="30"/>
        <v>Western Africa</v>
      </c>
      <c r="H52" s="31" t="str">
        <f t="shared" si="30"/>
        <v>Africa</v>
      </c>
      <c r="I52" s="31">
        <f t="shared" ref="I52:AY52" si="31">I12*phi_Oil_and_oil_products</f>
        <v>0</v>
      </c>
      <c r="J52" s="31">
        <f t="shared" si="31"/>
        <v>0</v>
      </c>
      <c r="K52" s="31">
        <f t="shared" si="31"/>
        <v>0</v>
      </c>
      <c r="L52" s="31">
        <f t="shared" si="31"/>
        <v>0</v>
      </c>
      <c r="M52" s="31">
        <f t="shared" si="31"/>
        <v>1.07</v>
      </c>
      <c r="N52" s="31">
        <f t="shared" si="31"/>
        <v>0</v>
      </c>
      <c r="O52" s="31">
        <f t="shared" si="31"/>
        <v>1.07</v>
      </c>
      <c r="P52" s="31">
        <f t="shared" si="31"/>
        <v>2.14</v>
      </c>
      <c r="Q52" s="31">
        <f t="shared" si="31"/>
        <v>1.07</v>
      </c>
      <c r="R52" s="31">
        <f t="shared" si="31"/>
        <v>3.21</v>
      </c>
      <c r="S52" s="31">
        <f t="shared" si="31"/>
        <v>2.14</v>
      </c>
      <c r="T52" s="31">
        <f t="shared" si="31"/>
        <v>3.21</v>
      </c>
      <c r="U52" s="31">
        <f t="shared" si="31"/>
        <v>2.14</v>
      </c>
      <c r="V52" s="31">
        <f t="shared" si="31"/>
        <v>3.21</v>
      </c>
      <c r="W52" s="31">
        <f t="shared" si="31"/>
        <v>4.28</v>
      </c>
      <c r="X52" s="31">
        <f t="shared" si="31"/>
        <v>4.28</v>
      </c>
      <c r="Y52" s="31">
        <f t="shared" si="31"/>
        <v>5.3500000000000005</v>
      </c>
      <c r="Z52" s="31">
        <f t="shared" si="31"/>
        <v>5.3500000000000005</v>
      </c>
      <c r="AA52" s="31">
        <f t="shared" si="31"/>
        <v>5.3500000000000005</v>
      </c>
      <c r="AB52" s="31">
        <f t="shared" si="31"/>
        <v>5.3500000000000005</v>
      </c>
      <c r="AC52" s="31">
        <f t="shared" si="31"/>
        <v>5.3500000000000005</v>
      </c>
      <c r="AD52" s="31">
        <f t="shared" si="31"/>
        <v>5.3500000000000005</v>
      </c>
      <c r="AE52" s="31">
        <f t="shared" si="31"/>
        <v>5.3500000000000005</v>
      </c>
      <c r="AF52" s="31">
        <f t="shared" si="31"/>
        <v>6.42</v>
      </c>
      <c r="AG52" s="31">
        <f t="shared" si="31"/>
        <v>6.42</v>
      </c>
      <c r="AH52" s="31">
        <f t="shared" si="31"/>
        <v>6.42</v>
      </c>
      <c r="AI52" s="31">
        <f t="shared" si="31"/>
        <v>7.49</v>
      </c>
      <c r="AJ52" s="31">
        <f t="shared" si="31"/>
        <v>7.49</v>
      </c>
      <c r="AK52" s="31">
        <f t="shared" si="31"/>
        <v>7.49</v>
      </c>
      <c r="AL52" s="31">
        <f t="shared" si="31"/>
        <v>7.49</v>
      </c>
      <c r="AM52" s="31">
        <f t="shared" si="31"/>
        <v>7.49</v>
      </c>
      <c r="AN52" s="31">
        <f t="shared" si="31"/>
        <v>7.49</v>
      </c>
      <c r="AO52" s="31">
        <f t="shared" si="31"/>
        <v>7.49</v>
      </c>
      <c r="AP52" s="31">
        <f t="shared" si="31"/>
        <v>8.56</v>
      </c>
      <c r="AQ52" s="31">
        <f t="shared" si="31"/>
        <v>8.56</v>
      </c>
      <c r="AR52" s="31">
        <f t="shared" si="31"/>
        <v>9.6300000000000008</v>
      </c>
      <c r="AS52" s="31">
        <f t="shared" si="31"/>
        <v>10.700000000000001</v>
      </c>
      <c r="AT52" s="31">
        <f t="shared" si="31"/>
        <v>11.770000000000001</v>
      </c>
      <c r="AU52" s="31">
        <f t="shared" si="31"/>
        <v>11.770000000000001</v>
      </c>
      <c r="AV52" s="31">
        <f t="shared" si="31"/>
        <v>12.84</v>
      </c>
      <c r="AW52" s="31">
        <f t="shared" si="31"/>
        <v>14.98</v>
      </c>
      <c r="AX52" s="31">
        <f t="shared" si="31"/>
        <v>16.05</v>
      </c>
      <c r="AY52" s="31">
        <f t="shared" si="31"/>
        <v>16.05</v>
      </c>
    </row>
    <row r="53" spans="1:51">
      <c r="A53" s="31" t="str">
        <f t="shared" ref="A53:B53" si="32">A13</f>
        <v>GH</v>
      </c>
      <c r="B53" s="31" t="str">
        <f t="shared" si="32"/>
        <v>Supply</v>
      </c>
      <c r="C53" s="31" t="s">
        <v>291</v>
      </c>
      <c r="D53" s="31" t="str">
        <f t="shared" ref="D53:H53" si="33">D13</f>
        <v>Imports</v>
      </c>
      <c r="E53" s="31" t="str">
        <f t="shared" si="33"/>
        <v>Crude oil</v>
      </c>
      <c r="F53" s="31" t="str">
        <f t="shared" si="33"/>
        <v>Ghana</v>
      </c>
      <c r="G53" s="31" t="str">
        <f t="shared" si="33"/>
        <v>Western Africa</v>
      </c>
      <c r="H53" s="31" t="str">
        <f t="shared" si="33"/>
        <v>Africa</v>
      </c>
      <c r="I53" s="31">
        <f t="shared" ref="I53:AY53" si="34">I13*phi_Oil_and_oil_products</f>
        <v>980.12</v>
      </c>
      <c r="J53" s="31">
        <f t="shared" si="34"/>
        <v>1326.8000000000002</v>
      </c>
      <c r="K53" s="31">
        <f t="shared" si="34"/>
        <v>1164.1600000000001</v>
      </c>
      <c r="L53" s="31">
        <f t="shared" si="34"/>
        <v>1213.3800000000001</v>
      </c>
      <c r="M53" s="31">
        <f t="shared" si="34"/>
        <v>1350.3400000000001</v>
      </c>
      <c r="N53" s="31">
        <f t="shared" si="34"/>
        <v>1194.1200000000001</v>
      </c>
      <c r="O53" s="31">
        <f t="shared" si="34"/>
        <v>1426.3100000000002</v>
      </c>
      <c r="P53" s="31">
        <f t="shared" si="34"/>
        <v>1248.69</v>
      </c>
      <c r="Q53" s="31">
        <f t="shared" si="34"/>
        <v>1051.8100000000002</v>
      </c>
      <c r="R53" s="31">
        <f t="shared" si="34"/>
        <v>1135.27</v>
      </c>
      <c r="S53" s="31">
        <f t="shared" si="34"/>
        <v>1180.21</v>
      </c>
      <c r="T53" s="31">
        <f t="shared" si="34"/>
        <v>1123.5</v>
      </c>
      <c r="U53" s="31">
        <f t="shared" si="34"/>
        <v>446.19</v>
      </c>
      <c r="V53" s="31">
        <f t="shared" si="34"/>
        <v>883.82</v>
      </c>
      <c r="W53" s="31">
        <f t="shared" si="34"/>
        <v>969.42000000000007</v>
      </c>
      <c r="X53" s="31">
        <f t="shared" si="34"/>
        <v>918.06000000000006</v>
      </c>
      <c r="Y53" s="31">
        <f t="shared" si="34"/>
        <v>964.07</v>
      </c>
      <c r="Z53" s="31">
        <f t="shared" si="34"/>
        <v>911.6400000000001</v>
      </c>
      <c r="AA53" s="31">
        <f t="shared" si="34"/>
        <v>996.17000000000007</v>
      </c>
      <c r="AB53" s="31">
        <f t="shared" si="34"/>
        <v>892.38</v>
      </c>
      <c r="AC53" s="31">
        <f t="shared" si="34"/>
        <v>1078.5600000000002</v>
      </c>
      <c r="AD53" s="31">
        <f t="shared" si="34"/>
        <v>1027.2</v>
      </c>
      <c r="AE53" s="31">
        <f t="shared" si="34"/>
        <v>753.28000000000009</v>
      </c>
      <c r="AF53" s="31">
        <f t="shared" si="34"/>
        <v>1188.77</v>
      </c>
      <c r="AG53" s="31">
        <f t="shared" si="34"/>
        <v>907.36</v>
      </c>
      <c r="AH53" s="31">
        <f t="shared" si="34"/>
        <v>1084.98</v>
      </c>
      <c r="AI53" s="31">
        <f t="shared" si="34"/>
        <v>193.67000000000002</v>
      </c>
      <c r="AJ53" s="31">
        <f t="shared" si="34"/>
        <v>1307.54</v>
      </c>
      <c r="AK53" s="31">
        <f t="shared" si="34"/>
        <v>1782.6200000000001</v>
      </c>
      <c r="AL53" s="31">
        <f t="shared" si="34"/>
        <v>1399.5600000000002</v>
      </c>
      <c r="AM53" s="31">
        <f t="shared" si="34"/>
        <v>1676.69</v>
      </c>
      <c r="AN53" s="31">
        <f t="shared" si="34"/>
        <v>1939.91</v>
      </c>
      <c r="AO53" s="31">
        <f t="shared" si="34"/>
        <v>2106.83</v>
      </c>
      <c r="AP53" s="31">
        <f t="shared" si="34"/>
        <v>2153.9100000000003</v>
      </c>
      <c r="AQ53" s="31">
        <f t="shared" si="34"/>
        <v>2143.21</v>
      </c>
      <c r="AR53" s="31">
        <f t="shared" si="34"/>
        <v>1866.0800000000002</v>
      </c>
      <c r="AS53" s="31">
        <f t="shared" si="34"/>
        <v>2237.3700000000003</v>
      </c>
      <c r="AT53" s="31">
        <f t="shared" si="34"/>
        <v>2152.84</v>
      </c>
      <c r="AU53" s="31">
        <f t="shared" si="34"/>
        <v>1071.0700000000002</v>
      </c>
      <c r="AV53" s="31">
        <f t="shared" si="34"/>
        <v>1810.44</v>
      </c>
      <c r="AW53" s="31">
        <f t="shared" si="34"/>
        <v>1669.2</v>
      </c>
      <c r="AX53" s="31">
        <f t="shared" si="34"/>
        <v>1318.24</v>
      </c>
      <c r="AY53" s="31">
        <f t="shared" si="34"/>
        <v>1417.75</v>
      </c>
    </row>
    <row r="54" spans="1:51">
      <c r="A54" s="31" t="str">
        <f t="shared" ref="A54:B54" si="35">A14</f>
        <v>GH</v>
      </c>
      <c r="B54" s="31" t="str">
        <f t="shared" si="35"/>
        <v>Supply</v>
      </c>
      <c r="C54" s="31" t="s">
        <v>291</v>
      </c>
      <c r="D54" s="31" t="str">
        <f t="shared" ref="D54:H54" si="36">D14</f>
        <v>Imports</v>
      </c>
      <c r="E54" s="31" t="str">
        <f t="shared" si="36"/>
        <v>Electricity</v>
      </c>
      <c r="F54" s="31" t="str">
        <f t="shared" si="36"/>
        <v>Ghana</v>
      </c>
      <c r="G54" s="31" t="str">
        <f t="shared" si="36"/>
        <v>Western Africa</v>
      </c>
      <c r="H54" s="31" t="str">
        <f t="shared" si="36"/>
        <v>Africa</v>
      </c>
      <c r="I54" s="31">
        <f t="shared" ref="I54:AY54" si="37">I14*phi_Electricity</f>
        <v>0</v>
      </c>
      <c r="J54" s="31">
        <f t="shared" si="37"/>
        <v>0</v>
      </c>
      <c r="K54" s="31">
        <f t="shared" si="37"/>
        <v>0</v>
      </c>
      <c r="L54" s="31">
        <f t="shared" si="37"/>
        <v>0</v>
      </c>
      <c r="M54" s="31">
        <f t="shared" si="37"/>
        <v>0</v>
      </c>
      <c r="N54" s="31">
        <f t="shared" si="37"/>
        <v>0</v>
      </c>
      <c r="O54" s="31">
        <f t="shared" si="37"/>
        <v>0</v>
      </c>
      <c r="P54" s="31">
        <f t="shared" si="37"/>
        <v>0</v>
      </c>
      <c r="Q54" s="31">
        <f t="shared" si="37"/>
        <v>0</v>
      </c>
      <c r="R54" s="31">
        <f t="shared" si="37"/>
        <v>0</v>
      </c>
      <c r="S54" s="31">
        <f t="shared" si="37"/>
        <v>0</v>
      </c>
      <c r="T54" s="31">
        <f t="shared" si="37"/>
        <v>0</v>
      </c>
      <c r="U54" s="31">
        <f t="shared" si="37"/>
        <v>0</v>
      </c>
      <c r="V54" s="31">
        <f t="shared" si="37"/>
        <v>1</v>
      </c>
      <c r="W54" s="31">
        <f t="shared" si="37"/>
        <v>6</v>
      </c>
      <c r="X54" s="31">
        <f t="shared" si="37"/>
        <v>1</v>
      </c>
      <c r="Y54" s="31">
        <f t="shared" si="37"/>
        <v>1</v>
      </c>
      <c r="Z54" s="31">
        <f t="shared" si="37"/>
        <v>8</v>
      </c>
      <c r="AA54" s="31">
        <f t="shared" si="37"/>
        <v>2</v>
      </c>
      <c r="AB54" s="31">
        <f t="shared" si="37"/>
        <v>0</v>
      </c>
      <c r="AC54" s="31">
        <f t="shared" si="37"/>
        <v>1</v>
      </c>
      <c r="AD54" s="31">
        <f t="shared" si="37"/>
        <v>0</v>
      </c>
      <c r="AE54" s="31">
        <f t="shared" si="37"/>
        <v>3</v>
      </c>
      <c r="AF54" s="31">
        <f t="shared" si="37"/>
        <v>5</v>
      </c>
      <c r="AG54" s="31">
        <f t="shared" si="37"/>
        <v>28</v>
      </c>
      <c r="AH54" s="31">
        <f t="shared" si="37"/>
        <v>20</v>
      </c>
      <c r="AI54" s="31">
        <f t="shared" si="37"/>
        <v>57</v>
      </c>
      <c r="AJ54" s="31">
        <f t="shared" si="37"/>
        <v>49</v>
      </c>
      <c r="AK54" s="31">
        <f t="shared" si="37"/>
        <v>89</v>
      </c>
      <c r="AL54" s="31">
        <f t="shared" si="37"/>
        <v>74</v>
      </c>
      <c r="AM54" s="31">
        <f t="shared" si="37"/>
        <v>40</v>
      </c>
      <c r="AN54" s="31">
        <f t="shared" si="37"/>
        <v>99</v>
      </c>
      <c r="AO54" s="31">
        <f t="shared" si="37"/>
        <v>81</v>
      </c>
      <c r="AP54" s="31">
        <f t="shared" si="37"/>
        <v>76</v>
      </c>
      <c r="AQ54" s="31">
        <f t="shared" si="37"/>
        <v>70</v>
      </c>
      <c r="AR54" s="31">
        <f t="shared" si="37"/>
        <v>54</v>
      </c>
      <c r="AS54" s="31">
        <f t="shared" si="37"/>
        <v>37</v>
      </c>
      <c r="AT54" s="31">
        <f t="shared" si="37"/>
        <v>24</v>
      </c>
      <c r="AU54" s="31">
        <f t="shared" si="37"/>
        <v>17</v>
      </c>
      <c r="AV54" s="31">
        <f t="shared" si="37"/>
        <v>9</v>
      </c>
      <c r="AW54" s="31">
        <f t="shared" si="37"/>
        <v>7</v>
      </c>
      <c r="AX54" s="31">
        <f t="shared" si="37"/>
        <v>11</v>
      </c>
      <c r="AY54" s="31">
        <f t="shared" si="37"/>
        <v>2</v>
      </c>
    </row>
    <row r="55" spans="1:51">
      <c r="A55" s="31" t="str">
        <f t="shared" ref="A55:B55" si="38">A15</f>
        <v>GH</v>
      </c>
      <c r="B55" s="31" t="str">
        <f t="shared" si="38"/>
        <v>Supply</v>
      </c>
      <c r="C55" s="31" t="s">
        <v>291</v>
      </c>
      <c r="D55" s="31" t="str">
        <f t="shared" ref="D55:H55" si="39">D15</f>
        <v>Imports</v>
      </c>
      <c r="E55" s="31" t="str">
        <f t="shared" si="39"/>
        <v>Fuel oil</v>
      </c>
      <c r="F55" s="31" t="str">
        <f t="shared" si="39"/>
        <v>Ghana</v>
      </c>
      <c r="G55" s="31" t="str">
        <f t="shared" si="39"/>
        <v>Western Africa</v>
      </c>
      <c r="H55" s="31" t="str">
        <f t="shared" si="39"/>
        <v>Africa</v>
      </c>
      <c r="I55" s="31">
        <f t="shared" ref="I55:AY55" si="40">I15*phi_Oil_and_oil_products</f>
        <v>0</v>
      </c>
      <c r="J55" s="31">
        <f t="shared" si="40"/>
        <v>0</v>
      </c>
      <c r="K55" s="31">
        <f t="shared" si="40"/>
        <v>0</v>
      </c>
      <c r="L55" s="31">
        <f t="shared" si="40"/>
        <v>0</v>
      </c>
      <c r="M55" s="31">
        <f t="shared" si="40"/>
        <v>0</v>
      </c>
      <c r="N55" s="31">
        <f t="shared" si="40"/>
        <v>0</v>
      </c>
      <c r="O55" s="31">
        <f t="shared" si="40"/>
        <v>0</v>
      </c>
      <c r="P55" s="31">
        <f t="shared" si="40"/>
        <v>0</v>
      </c>
      <c r="Q55" s="31">
        <f t="shared" si="40"/>
        <v>0</v>
      </c>
      <c r="R55" s="31">
        <f t="shared" si="40"/>
        <v>0</v>
      </c>
      <c r="S55" s="31">
        <f t="shared" si="40"/>
        <v>0</v>
      </c>
      <c r="T55" s="31">
        <f t="shared" si="40"/>
        <v>0</v>
      </c>
      <c r="U55" s="31">
        <f t="shared" si="40"/>
        <v>0</v>
      </c>
      <c r="V55" s="31">
        <f t="shared" si="40"/>
        <v>0</v>
      </c>
      <c r="W55" s="31">
        <f t="shared" si="40"/>
        <v>0</v>
      </c>
      <c r="X55" s="31">
        <f t="shared" si="40"/>
        <v>0</v>
      </c>
      <c r="Y55" s="31">
        <f t="shared" si="40"/>
        <v>0</v>
      </c>
      <c r="Z55" s="31">
        <f t="shared" si="40"/>
        <v>0</v>
      </c>
      <c r="AA55" s="31">
        <f t="shared" si="40"/>
        <v>0</v>
      </c>
      <c r="AB55" s="31">
        <f t="shared" si="40"/>
        <v>0</v>
      </c>
      <c r="AC55" s="31">
        <f t="shared" si="40"/>
        <v>0</v>
      </c>
      <c r="AD55" s="31">
        <f t="shared" si="40"/>
        <v>0</v>
      </c>
      <c r="AE55" s="31">
        <f t="shared" si="40"/>
        <v>0</v>
      </c>
      <c r="AF55" s="31">
        <f t="shared" si="40"/>
        <v>0</v>
      </c>
      <c r="AG55" s="31">
        <f t="shared" si="40"/>
        <v>0</v>
      </c>
      <c r="AH55" s="31">
        <f t="shared" si="40"/>
        <v>0</v>
      </c>
      <c r="AI55" s="31">
        <f t="shared" si="40"/>
        <v>65.27000000000001</v>
      </c>
      <c r="AJ55" s="31">
        <f t="shared" si="40"/>
        <v>0</v>
      </c>
      <c r="AK55" s="31">
        <f t="shared" si="40"/>
        <v>1.07</v>
      </c>
      <c r="AL55" s="31">
        <f t="shared" si="40"/>
        <v>0</v>
      </c>
      <c r="AM55" s="31">
        <f t="shared" si="40"/>
        <v>0</v>
      </c>
      <c r="AN55" s="31">
        <f t="shared" si="40"/>
        <v>0</v>
      </c>
      <c r="AO55" s="31">
        <f t="shared" si="40"/>
        <v>0</v>
      </c>
      <c r="AP55" s="31">
        <f t="shared" si="40"/>
        <v>0</v>
      </c>
      <c r="AQ55" s="31">
        <f t="shared" si="40"/>
        <v>0</v>
      </c>
      <c r="AR55" s="31">
        <f t="shared" si="40"/>
        <v>0</v>
      </c>
      <c r="AS55" s="31">
        <f t="shared" si="40"/>
        <v>0</v>
      </c>
      <c r="AT55" s="31">
        <f t="shared" si="40"/>
        <v>0</v>
      </c>
      <c r="AU55" s="31">
        <f t="shared" si="40"/>
        <v>0</v>
      </c>
      <c r="AV55" s="31">
        <f t="shared" si="40"/>
        <v>0</v>
      </c>
      <c r="AW55" s="31">
        <f t="shared" si="40"/>
        <v>0</v>
      </c>
      <c r="AX55" s="31">
        <f t="shared" si="40"/>
        <v>0</v>
      </c>
      <c r="AY55" s="31">
        <f t="shared" si="40"/>
        <v>44.940000000000005</v>
      </c>
    </row>
    <row r="56" spans="1:51">
      <c r="A56" s="31" t="str">
        <f t="shared" ref="A56:B56" si="41">A16</f>
        <v>GH</v>
      </c>
      <c r="B56" s="31" t="str">
        <f t="shared" si="41"/>
        <v>Supply</v>
      </c>
      <c r="C56" s="31" t="s">
        <v>291</v>
      </c>
      <c r="D56" s="31" t="str">
        <f t="shared" ref="D56:H56" si="42">D16</f>
        <v>Imports</v>
      </c>
      <c r="E56" s="31" t="str">
        <f t="shared" si="42"/>
        <v>Gas/diesel oil excl. biofuels</v>
      </c>
      <c r="F56" s="31" t="str">
        <f t="shared" si="42"/>
        <v>Ghana</v>
      </c>
      <c r="G56" s="31" t="str">
        <f t="shared" si="42"/>
        <v>Western Africa</v>
      </c>
      <c r="H56" s="31" t="str">
        <f t="shared" si="42"/>
        <v>Africa</v>
      </c>
      <c r="I56" s="31">
        <f t="shared" ref="I56:AY56" si="43">I16*phi_Oil_and_oil_products</f>
        <v>0</v>
      </c>
      <c r="J56" s="31">
        <f t="shared" si="43"/>
        <v>0</v>
      </c>
      <c r="K56" s="31">
        <f t="shared" si="43"/>
        <v>0</v>
      </c>
      <c r="L56" s="31">
        <f t="shared" si="43"/>
        <v>0</v>
      </c>
      <c r="M56" s="31">
        <f t="shared" si="43"/>
        <v>0</v>
      </c>
      <c r="N56" s="31">
        <f t="shared" si="43"/>
        <v>0</v>
      </c>
      <c r="O56" s="31">
        <f t="shared" si="43"/>
        <v>0</v>
      </c>
      <c r="P56" s="31">
        <f t="shared" si="43"/>
        <v>5.3500000000000005</v>
      </c>
      <c r="Q56" s="31">
        <f t="shared" si="43"/>
        <v>2.14</v>
      </c>
      <c r="R56" s="31">
        <f t="shared" si="43"/>
        <v>0</v>
      </c>
      <c r="S56" s="31">
        <f t="shared" si="43"/>
        <v>0</v>
      </c>
      <c r="T56" s="31">
        <f t="shared" si="43"/>
        <v>0</v>
      </c>
      <c r="U56" s="31">
        <f t="shared" si="43"/>
        <v>79.180000000000007</v>
      </c>
      <c r="V56" s="31">
        <f t="shared" si="43"/>
        <v>18.190000000000001</v>
      </c>
      <c r="W56" s="31">
        <f t="shared" si="43"/>
        <v>0</v>
      </c>
      <c r="X56" s="31">
        <f t="shared" si="43"/>
        <v>25.68</v>
      </c>
      <c r="Y56" s="31">
        <f t="shared" si="43"/>
        <v>55.64</v>
      </c>
      <c r="Z56" s="31">
        <f t="shared" si="43"/>
        <v>35.31</v>
      </c>
      <c r="AA56" s="31">
        <f t="shared" si="43"/>
        <v>41.730000000000004</v>
      </c>
      <c r="AB56" s="31">
        <f t="shared" si="43"/>
        <v>99.51</v>
      </c>
      <c r="AC56" s="31">
        <f t="shared" si="43"/>
        <v>5.3500000000000005</v>
      </c>
      <c r="AD56" s="31">
        <f t="shared" si="43"/>
        <v>20.330000000000002</v>
      </c>
      <c r="AE56" s="31">
        <f t="shared" si="43"/>
        <v>141.24</v>
      </c>
      <c r="AF56" s="31">
        <f t="shared" si="43"/>
        <v>107</v>
      </c>
      <c r="AG56" s="31">
        <f t="shared" si="43"/>
        <v>220.42000000000002</v>
      </c>
      <c r="AH56" s="31">
        <f t="shared" si="43"/>
        <v>240.75</v>
      </c>
      <c r="AI56" s="31">
        <f t="shared" si="43"/>
        <v>569.24</v>
      </c>
      <c r="AJ56" s="31">
        <f t="shared" si="43"/>
        <v>502.90000000000003</v>
      </c>
      <c r="AK56" s="31">
        <f t="shared" si="43"/>
        <v>430.14000000000004</v>
      </c>
      <c r="AL56" s="31">
        <f t="shared" si="43"/>
        <v>437.63000000000005</v>
      </c>
      <c r="AM56" s="31">
        <f t="shared" si="43"/>
        <v>403.39000000000004</v>
      </c>
      <c r="AN56" s="31">
        <f t="shared" si="43"/>
        <v>367.01000000000005</v>
      </c>
      <c r="AO56" s="31">
        <f t="shared" si="43"/>
        <v>325.28000000000003</v>
      </c>
      <c r="AP56" s="31">
        <f t="shared" si="43"/>
        <v>378.78000000000003</v>
      </c>
      <c r="AQ56" s="31">
        <f t="shared" si="43"/>
        <v>518.95000000000005</v>
      </c>
      <c r="AR56" s="31">
        <f t="shared" si="43"/>
        <v>823.90000000000009</v>
      </c>
      <c r="AS56" s="31">
        <f t="shared" si="43"/>
        <v>724.39</v>
      </c>
      <c r="AT56" s="31">
        <f t="shared" si="43"/>
        <v>766.12</v>
      </c>
      <c r="AU56" s="31">
        <f t="shared" si="43"/>
        <v>1724.8400000000001</v>
      </c>
      <c r="AV56" s="31">
        <f t="shared" si="43"/>
        <v>1420.96</v>
      </c>
      <c r="AW56" s="31">
        <f t="shared" si="43"/>
        <v>1714.14</v>
      </c>
      <c r="AX56" s="31">
        <f t="shared" si="43"/>
        <v>2000.9</v>
      </c>
      <c r="AY56" s="31">
        <f t="shared" si="43"/>
        <v>2013.74</v>
      </c>
    </row>
    <row r="57" spans="1:51">
      <c r="A57" s="31" t="str">
        <f t="shared" ref="A57:B57" si="44">A17</f>
        <v>GH</v>
      </c>
      <c r="B57" s="31" t="str">
        <f t="shared" si="44"/>
        <v>Supply</v>
      </c>
      <c r="C57" s="31" t="s">
        <v>291</v>
      </c>
      <c r="D57" s="31" t="str">
        <f t="shared" ref="D57:H57" si="45">D17</f>
        <v>Imports</v>
      </c>
      <c r="E57" s="31" t="str">
        <f t="shared" si="45"/>
        <v>Kerosene type jet fuel excl. biofuels</v>
      </c>
      <c r="F57" s="31" t="str">
        <f t="shared" si="45"/>
        <v>Ghana</v>
      </c>
      <c r="G57" s="31" t="str">
        <f t="shared" si="45"/>
        <v>Western Africa</v>
      </c>
      <c r="H57" s="31" t="str">
        <f t="shared" si="45"/>
        <v>Africa</v>
      </c>
      <c r="I57" s="31">
        <f t="shared" ref="I57:AY57" si="46">I17*phi_Oil_and_oil_products</f>
        <v>22.470000000000002</v>
      </c>
      <c r="J57" s="31">
        <f t="shared" si="46"/>
        <v>0</v>
      </c>
      <c r="K57" s="31">
        <f t="shared" si="46"/>
        <v>0</v>
      </c>
      <c r="L57" s="31">
        <f t="shared" si="46"/>
        <v>4.28</v>
      </c>
      <c r="M57" s="31">
        <f t="shared" si="46"/>
        <v>7.49</v>
      </c>
      <c r="N57" s="31">
        <f t="shared" si="46"/>
        <v>4.28</v>
      </c>
      <c r="O57" s="31">
        <f t="shared" si="46"/>
        <v>0</v>
      </c>
      <c r="P57" s="31">
        <f t="shared" si="46"/>
        <v>0</v>
      </c>
      <c r="Q57" s="31">
        <f t="shared" si="46"/>
        <v>0</v>
      </c>
      <c r="R57" s="31">
        <f t="shared" si="46"/>
        <v>0</v>
      </c>
      <c r="S57" s="31">
        <f t="shared" si="46"/>
        <v>7.49</v>
      </c>
      <c r="T57" s="31">
        <f t="shared" si="46"/>
        <v>6.42</v>
      </c>
      <c r="U57" s="31">
        <f t="shared" si="46"/>
        <v>0</v>
      </c>
      <c r="V57" s="31">
        <f t="shared" si="46"/>
        <v>0</v>
      </c>
      <c r="W57" s="31">
        <f t="shared" si="46"/>
        <v>26.75</v>
      </c>
      <c r="X57" s="31">
        <f t="shared" si="46"/>
        <v>0</v>
      </c>
      <c r="Y57" s="31">
        <f t="shared" si="46"/>
        <v>1.07</v>
      </c>
      <c r="Z57" s="31">
        <f t="shared" si="46"/>
        <v>3.21</v>
      </c>
      <c r="AA57" s="31">
        <f t="shared" si="46"/>
        <v>13.91</v>
      </c>
      <c r="AB57" s="31">
        <f t="shared" si="46"/>
        <v>28.89</v>
      </c>
      <c r="AC57" s="31">
        <f t="shared" si="46"/>
        <v>10.700000000000001</v>
      </c>
      <c r="AD57" s="31">
        <f t="shared" si="46"/>
        <v>6.42</v>
      </c>
      <c r="AE57" s="31">
        <f t="shared" si="46"/>
        <v>22.470000000000002</v>
      </c>
      <c r="AF57" s="31">
        <f t="shared" si="46"/>
        <v>3.21</v>
      </c>
      <c r="AG57" s="31">
        <f t="shared" si="46"/>
        <v>27.82</v>
      </c>
      <c r="AH57" s="31">
        <f t="shared" si="46"/>
        <v>24.610000000000003</v>
      </c>
      <c r="AI57" s="31">
        <f t="shared" si="46"/>
        <v>63.13</v>
      </c>
      <c r="AJ57" s="31">
        <f t="shared" si="46"/>
        <v>56.71</v>
      </c>
      <c r="AK57" s="31">
        <f t="shared" si="46"/>
        <v>13.91</v>
      </c>
      <c r="AL57" s="31">
        <f t="shared" si="46"/>
        <v>34.24</v>
      </c>
      <c r="AM57" s="31">
        <f t="shared" si="46"/>
        <v>24.610000000000003</v>
      </c>
      <c r="AN57" s="31">
        <f t="shared" si="46"/>
        <v>55.64</v>
      </c>
      <c r="AO57" s="31">
        <f t="shared" si="46"/>
        <v>39.590000000000003</v>
      </c>
      <c r="AP57" s="31">
        <f t="shared" si="46"/>
        <v>0</v>
      </c>
      <c r="AQ57" s="31">
        <f t="shared" si="46"/>
        <v>0</v>
      </c>
      <c r="AR57" s="31">
        <f t="shared" si="46"/>
        <v>114.49000000000001</v>
      </c>
      <c r="AS57" s="31">
        <f t="shared" si="46"/>
        <v>75.97</v>
      </c>
      <c r="AT57" s="31">
        <f t="shared" si="46"/>
        <v>155.15</v>
      </c>
      <c r="AU57" s="31">
        <f t="shared" si="46"/>
        <v>88.81</v>
      </c>
      <c r="AV57" s="31">
        <f t="shared" si="46"/>
        <v>0</v>
      </c>
      <c r="AW57" s="31">
        <f t="shared" si="46"/>
        <v>20.330000000000002</v>
      </c>
      <c r="AX57" s="31">
        <f t="shared" si="46"/>
        <v>131.61000000000001</v>
      </c>
      <c r="AY57" s="31">
        <f t="shared" si="46"/>
        <v>47.080000000000005</v>
      </c>
    </row>
    <row r="58" spans="1:51">
      <c r="A58" s="31" t="str">
        <f t="shared" ref="A58:B58" si="47">A18</f>
        <v>GH</v>
      </c>
      <c r="B58" s="31" t="str">
        <f t="shared" si="47"/>
        <v>Supply</v>
      </c>
      <c r="C58" s="31" t="s">
        <v>291</v>
      </c>
      <c r="D58" s="31" t="str">
        <f t="shared" ref="D58:H58" si="48">D18</f>
        <v>Imports</v>
      </c>
      <c r="E58" s="31" t="str">
        <f t="shared" si="48"/>
        <v>Liquefied petroleum gases (LPG)</v>
      </c>
      <c r="F58" s="31" t="str">
        <f t="shared" si="48"/>
        <v>Ghana</v>
      </c>
      <c r="G58" s="31" t="str">
        <f t="shared" si="48"/>
        <v>Western Africa</v>
      </c>
      <c r="H58" s="31" t="str">
        <f t="shared" si="48"/>
        <v>Africa</v>
      </c>
      <c r="I58" s="31">
        <f t="shared" ref="I58:AY58" si="49">I18*phi_Oil_and_oil_products</f>
        <v>0</v>
      </c>
      <c r="J58" s="31">
        <f t="shared" si="49"/>
        <v>0</v>
      </c>
      <c r="K58" s="31">
        <f t="shared" si="49"/>
        <v>0</v>
      </c>
      <c r="L58" s="31">
        <f t="shared" si="49"/>
        <v>0</v>
      </c>
      <c r="M58" s="31">
        <f t="shared" si="49"/>
        <v>0</v>
      </c>
      <c r="N58" s="31">
        <f t="shared" si="49"/>
        <v>0</v>
      </c>
      <c r="O58" s="31">
        <f t="shared" si="49"/>
        <v>0</v>
      </c>
      <c r="P58" s="31">
        <f t="shared" si="49"/>
        <v>0</v>
      </c>
      <c r="Q58" s="31">
        <f t="shared" si="49"/>
        <v>0</v>
      </c>
      <c r="R58" s="31">
        <f t="shared" si="49"/>
        <v>0</v>
      </c>
      <c r="S58" s="31">
        <f t="shared" si="49"/>
        <v>0</v>
      </c>
      <c r="T58" s="31">
        <f t="shared" si="49"/>
        <v>0</v>
      </c>
      <c r="U58" s="31">
        <f t="shared" si="49"/>
        <v>0</v>
      </c>
      <c r="V58" s="31">
        <f t="shared" si="49"/>
        <v>0</v>
      </c>
      <c r="W58" s="31">
        <f t="shared" si="49"/>
        <v>0</v>
      </c>
      <c r="X58" s="31">
        <f t="shared" si="49"/>
        <v>0</v>
      </c>
      <c r="Y58" s="31">
        <f t="shared" si="49"/>
        <v>0</v>
      </c>
      <c r="Z58" s="31">
        <f t="shared" si="49"/>
        <v>0</v>
      </c>
      <c r="AA58" s="31">
        <f t="shared" si="49"/>
        <v>0</v>
      </c>
      <c r="AB58" s="31">
        <f t="shared" si="49"/>
        <v>0</v>
      </c>
      <c r="AC58" s="31">
        <f t="shared" si="49"/>
        <v>0</v>
      </c>
      <c r="AD58" s="31">
        <f t="shared" si="49"/>
        <v>2.14</v>
      </c>
      <c r="AE58" s="31">
        <f t="shared" si="49"/>
        <v>14.98</v>
      </c>
      <c r="AF58" s="31">
        <f t="shared" si="49"/>
        <v>25.68</v>
      </c>
      <c r="AG58" s="31">
        <f t="shared" si="49"/>
        <v>33.17</v>
      </c>
      <c r="AH58" s="31">
        <f t="shared" si="49"/>
        <v>40.660000000000004</v>
      </c>
      <c r="AI58" s="31">
        <f t="shared" si="49"/>
        <v>50.290000000000006</v>
      </c>
      <c r="AJ58" s="31">
        <f t="shared" si="49"/>
        <v>42.800000000000004</v>
      </c>
      <c r="AK58" s="31">
        <f t="shared" si="49"/>
        <v>40.660000000000004</v>
      </c>
      <c r="AL58" s="31">
        <f t="shared" si="49"/>
        <v>42.800000000000004</v>
      </c>
      <c r="AM58" s="31">
        <f t="shared" si="49"/>
        <v>43.870000000000005</v>
      </c>
      <c r="AN58" s="31">
        <f t="shared" si="49"/>
        <v>38.520000000000003</v>
      </c>
      <c r="AO58" s="31">
        <f t="shared" si="49"/>
        <v>20.330000000000002</v>
      </c>
      <c r="AP58" s="31">
        <f t="shared" si="49"/>
        <v>12.84</v>
      </c>
      <c r="AQ58" s="31">
        <f t="shared" si="49"/>
        <v>8.56</v>
      </c>
      <c r="AR58" s="31">
        <f t="shared" si="49"/>
        <v>82.39</v>
      </c>
      <c r="AS58" s="31">
        <f t="shared" si="49"/>
        <v>56.71</v>
      </c>
      <c r="AT58" s="31">
        <f t="shared" si="49"/>
        <v>82.39</v>
      </c>
      <c r="AU58" s="31">
        <f t="shared" si="49"/>
        <v>182.97</v>
      </c>
      <c r="AV58" s="31">
        <f t="shared" si="49"/>
        <v>178.69</v>
      </c>
      <c r="AW58" s="31">
        <f t="shared" si="49"/>
        <v>215.07000000000002</v>
      </c>
      <c r="AX58" s="31">
        <f t="shared" si="49"/>
        <v>292.11</v>
      </c>
      <c r="AY58" s="31">
        <f t="shared" si="49"/>
        <v>246.10000000000002</v>
      </c>
    </row>
    <row r="59" spans="1:51">
      <c r="A59" s="31" t="str">
        <f t="shared" ref="A59:B59" si="50">A19</f>
        <v>GH</v>
      </c>
      <c r="B59" s="31" t="str">
        <f t="shared" si="50"/>
        <v>Supply</v>
      </c>
      <c r="C59" s="31" t="s">
        <v>291</v>
      </c>
      <c r="D59" s="31" t="str">
        <f t="shared" ref="D59:H59" si="51">D19</f>
        <v>Imports</v>
      </c>
      <c r="E59" s="31" t="str">
        <f t="shared" si="51"/>
        <v>Lubricants</v>
      </c>
      <c r="F59" s="31" t="str">
        <f t="shared" si="51"/>
        <v>Ghana</v>
      </c>
      <c r="G59" s="31" t="str">
        <f t="shared" si="51"/>
        <v>Western Africa</v>
      </c>
      <c r="H59" s="31" t="str">
        <f t="shared" si="51"/>
        <v>Africa</v>
      </c>
      <c r="I59" s="31">
        <f t="shared" ref="I59:AY59" si="52">I19*phi_Oil_and_oil_products</f>
        <v>19.260000000000002</v>
      </c>
      <c r="J59" s="31">
        <f t="shared" si="52"/>
        <v>20.330000000000002</v>
      </c>
      <c r="K59" s="31">
        <f t="shared" si="52"/>
        <v>22.470000000000002</v>
      </c>
      <c r="L59" s="31">
        <f t="shared" si="52"/>
        <v>23.540000000000003</v>
      </c>
      <c r="M59" s="31">
        <f t="shared" si="52"/>
        <v>33.17</v>
      </c>
      <c r="N59" s="31">
        <f t="shared" si="52"/>
        <v>40.660000000000004</v>
      </c>
      <c r="O59" s="31">
        <f t="shared" si="52"/>
        <v>23.540000000000003</v>
      </c>
      <c r="P59" s="31">
        <f t="shared" si="52"/>
        <v>23.540000000000003</v>
      </c>
      <c r="Q59" s="31">
        <f t="shared" si="52"/>
        <v>20.330000000000002</v>
      </c>
      <c r="R59" s="31">
        <f t="shared" si="52"/>
        <v>20.330000000000002</v>
      </c>
      <c r="S59" s="31">
        <f t="shared" si="52"/>
        <v>23.540000000000003</v>
      </c>
      <c r="T59" s="31">
        <f t="shared" si="52"/>
        <v>24.610000000000003</v>
      </c>
      <c r="U59" s="31">
        <f t="shared" si="52"/>
        <v>26.75</v>
      </c>
      <c r="V59" s="31">
        <f t="shared" si="52"/>
        <v>16.05</v>
      </c>
      <c r="W59" s="31">
        <f t="shared" si="52"/>
        <v>16.05</v>
      </c>
      <c r="X59" s="31">
        <f t="shared" si="52"/>
        <v>17.12</v>
      </c>
      <c r="Y59" s="31">
        <f t="shared" si="52"/>
        <v>18.190000000000001</v>
      </c>
      <c r="Z59" s="31">
        <f t="shared" si="52"/>
        <v>17.12</v>
      </c>
      <c r="AA59" s="31">
        <f t="shared" si="52"/>
        <v>19.260000000000002</v>
      </c>
      <c r="AB59" s="31">
        <f t="shared" si="52"/>
        <v>22.470000000000002</v>
      </c>
      <c r="AC59" s="31">
        <f t="shared" si="52"/>
        <v>24.610000000000003</v>
      </c>
      <c r="AD59" s="31">
        <f t="shared" si="52"/>
        <v>24.610000000000003</v>
      </c>
      <c r="AE59" s="31">
        <f t="shared" si="52"/>
        <v>26.75</v>
      </c>
      <c r="AF59" s="31">
        <f t="shared" si="52"/>
        <v>26.75</v>
      </c>
      <c r="AG59" s="31">
        <f t="shared" si="52"/>
        <v>27.82</v>
      </c>
      <c r="AH59" s="31">
        <f t="shared" si="52"/>
        <v>27.82</v>
      </c>
      <c r="AI59" s="31">
        <f t="shared" si="52"/>
        <v>27.82</v>
      </c>
      <c r="AJ59" s="31">
        <f t="shared" si="52"/>
        <v>31.03</v>
      </c>
      <c r="AK59" s="31">
        <f t="shared" si="52"/>
        <v>32.1</v>
      </c>
      <c r="AL59" s="31">
        <f t="shared" si="52"/>
        <v>33.17</v>
      </c>
      <c r="AM59" s="31">
        <f t="shared" si="52"/>
        <v>35.31</v>
      </c>
      <c r="AN59" s="31">
        <f t="shared" si="52"/>
        <v>36.380000000000003</v>
      </c>
      <c r="AO59" s="31">
        <f t="shared" si="52"/>
        <v>38.520000000000003</v>
      </c>
      <c r="AP59" s="31">
        <f t="shared" si="52"/>
        <v>40.660000000000004</v>
      </c>
      <c r="AQ59" s="31">
        <f t="shared" si="52"/>
        <v>42.800000000000004</v>
      </c>
      <c r="AR59" s="31">
        <f t="shared" si="52"/>
        <v>46.010000000000005</v>
      </c>
      <c r="AS59" s="31">
        <f t="shared" si="52"/>
        <v>48.150000000000006</v>
      </c>
      <c r="AT59" s="31">
        <f t="shared" si="52"/>
        <v>52.43</v>
      </c>
      <c r="AU59" s="31">
        <f t="shared" si="52"/>
        <v>54.57</v>
      </c>
      <c r="AV59" s="31">
        <f t="shared" si="52"/>
        <v>58.85</v>
      </c>
      <c r="AW59" s="31">
        <f t="shared" si="52"/>
        <v>68.48</v>
      </c>
      <c r="AX59" s="31">
        <f t="shared" si="52"/>
        <v>73.83</v>
      </c>
      <c r="AY59" s="31">
        <f t="shared" si="52"/>
        <v>73.83</v>
      </c>
    </row>
    <row r="60" spans="1:51">
      <c r="A60" s="31" t="str">
        <f t="shared" ref="A60:B60" si="53">A20</f>
        <v>GH</v>
      </c>
      <c r="B60" s="31" t="str">
        <f t="shared" si="53"/>
        <v>Supply</v>
      </c>
      <c r="C60" s="31" t="s">
        <v>291</v>
      </c>
      <c r="D60" s="31" t="str">
        <f t="shared" ref="D60:H60" si="54">D20</f>
        <v>Imports</v>
      </c>
      <c r="E60" s="31" t="str">
        <f t="shared" si="54"/>
        <v>Motor gasoline excl. biofuels</v>
      </c>
      <c r="F60" s="31" t="str">
        <f t="shared" si="54"/>
        <v>Ghana</v>
      </c>
      <c r="G60" s="31" t="str">
        <f t="shared" si="54"/>
        <v>Western Africa</v>
      </c>
      <c r="H60" s="31" t="str">
        <f t="shared" si="54"/>
        <v>Africa</v>
      </c>
      <c r="I60" s="31">
        <f t="shared" ref="I60:AY60" si="55">I20*phi_Oil_and_oil_products</f>
        <v>0</v>
      </c>
      <c r="J60" s="31">
        <f t="shared" si="55"/>
        <v>0</v>
      </c>
      <c r="K60" s="31">
        <f t="shared" si="55"/>
        <v>0</v>
      </c>
      <c r="L60" s="31">
        <f t="shared" si="55"/>
        <v>0</v>
      </c>
      <c r="M60" s="31">
        <f t="shared" si="55"/>
        <v>0</v>
      </c>
      <c r="N60" s="31">
        <f t="shared" si="55"/>
        <v>0</v>
      </c>
      <c r="O60" s="31">
        <f t="shared" si="55"/>
        <v>0</v>
      </c>
      <c r="P60" s="31">
        <f t="shared" si="55"/>
        <v>2.14</v>
      </c>
      <c r="Q60" s="31">
        <f t="shared" si="55"/>
        <v>2.14</v>
      </c>
      <c r="R60" s="31">
        <f t="shared" si="55"/>
        <v>0</v>
      </c>
      <c r="S60" s="31">
        <f t="shared" si="55"/>
        <v>13.91</v>
      </c>
      <c r="T60" s="31">
        <f t="shared" si="55"/>
        <v>0</v>
      </c>
      <c r="U60" s="31">
        <f t="shared" si="55"/>
        <v>55.64</v>
      </c>
      <c r="V60" s="31">
        <f t="shared" si="55"/>
        <v>0</v>
      </c>
      <c r="W60" s="31">
        <f t="shared" si="55"/>
        <v>0</v>
      </c>
      <c r="X60" s="31">
        <f t="shared" si="55"/>
        <v>47.080000000000005</v>
      </c>
      <c r="Y60" s="31">
        <f t="shared" si="55"/>
        <v>98.440000000000012</v>
      </c>
      <c r="Z60" s="31">
        <f t="shared" si="55"/>
        <v>138.03</v>
      </c>
      <c r="AA60" s="31">
        <f t="shared" si="55"/>
        <v>86.67</v>
      </c>
      <c r="AB60" s="31">
        <f t="shared" si="55"/>
        <v>144.45000000000002</v>
      </c>
      <c r="AC60" s="31">
        <f t="shared" si="55"/>
        <v>18.190000000000001</v>
      </c>
      <c r="AD60" s="31">
        <f t="shared" si="55"/>
        <v>101.65</v>
      </c>
      <c r="AE60" s="31">
        <f t="shared" si="55"/>
        <v>184.04000000000002</v>
      </c>
      <c r="AF60" s="31">
        <f t="shared" si="55"/>
        <v>79.180000000000007</v>
      </c>
      <c r="AG60" s="31">
        <f t="shared" si="55"/>
        <v>173.34</v>
      </c>
      <c r="AH60" s="31">
        <f t="shared" si="55"/>
        <v>159.43</v>
      </c>
      <c r="AI60" s="31">
        <f t="shared" si="55"/>
        <v>459.03000000000003</v>
      </c>
      <c r="AJ60" s="31">
        <f t="shared" si="55"/>
        <v>420.51000000000005</v>
      </c>
      <c r="AK60" s="31">
        <f t="shared" si="55"/>
        <v>409.81</v>
      </c>
      <c r="AL60" s="31">
        <f t="shared" si="55"/>
        <v>460.1</v>
      </c>
      <c r="AM60" s="31">
        <f t="shared" si="55"/>
        <v>448.33000000000004</v>
      </c>
      <c r="AN60" s="31">
        <f t="shared" si="55"/>
        <v>421.58000000000004</v>
      </c>
      <c r="AO60" s="31">
        <f t="shared" si="55"/>
        <v>193.67000000000002</v>
      </c>
      <c r="AP60" s="31">
        <f t="shared" si="55"/>
        <v>216.14000000000001</v>
      </c>
      <c r="AQ60" s="31">
        <f t="shared" si="55"/>
        <v>222.56</v>
      </c>
      <c r="AR60" s="31">
        <f t="shared" si="55"/>
        <v>405.53000000000003</v>
      </c>
      <c r="AS60" s="31">
        <f t="shared" si="55"/>
        <v>297.46000000000004</v>
      </c>
      <c r="AT60" s="31">
        <f t="shared" si="55"/>
        <v>367.01000000000005</v>
      </c>
      <c r="AU60" s="31">
        <f t="shared" si="55"/>
        <v>793.94</v>
      </c>
      <c r="AV60" s="31">
        <f t="shared" si="55"/>
        <v>738.30000000000007</v>
      </c>
      <c r="AW60" s="31">
        <f t="shared" si="55"/>
        <v>878.47</v>
      </c>
      <c r="AX60" s="31">
        <f t="shared" si="55"/>
        <v>1251.9000000000001</v>
      </c>
      <c r="AY60" s="31">
        <f t="shared" si="55"/>
        <v>1164.1600000000001</v>
      </c>
    </row>
    <row r="61" spans="1:51">
      <c r="A61" s="31" t="str">
        <f t="shared" ref="A61:B61" si="56">A21</f>
        <v>GH</v>
      </c>
      <c r="B61" s="31" t="str">
        <f t="shared" si="56"/>
        <v>Supply</v>
      </c>
      <c r="C61" s="31" t="s">
        <v>291</v>
      </c>
      <c r="D61" s="31" t="str">
        <f t="shared" ref="D61:H61" si="57">D21</f>
        <v>Imports</v>
      </c>
      <c r="E61" s="31" t="str">
        <f t="shared" si="57"/>
        <v>Natural gas</v>
      </c>
      <c r="F61" s="31" t="str">
        <f t="shared" si="57"/>
        <v>Ghana</v>
      </c>
      <c r="G61" s="31" t="str">
        <f t="shared" si="57"/>
        <v>Western Africa</v>
      </c>
      <c r="H61" s="31" t="str">
        <f t="shared" si="57"/>
        <v>Africa</v>
      </c>
      <c r="I61" s="31">
        <f t="shared" ref="I61:AY61" si="58">I21*phi_Natural_gas</f>
        <v>0</v>
      </c>
      <c r="J61" s="31">
        <f t="shared" si="58"/>
        <v>0</v>
      </c>
      <c r="K61" s="31">
        <f t="shared" si="58"/>
        <v>0</v>
      </c>
      <c r="L61" s="31">
        <f t="shared" si="58"/>
        <v>0</v>
      </c>
      <c r="M61" s="31">
        <f t="shared" si="58"/>
        <v>0</v>
      </c>
      <c r="N61" s="31">
        <f t="shared" si="58"/>
        <v>0</v>
      </c>
      <c r="O61" s="31">
        <f t="shared" si="58"/>
        <v>0</v>
      </c>
      <c r="P61" s="31">
        <f t="shared" si="58"/>
        <v>0</v>
      </c>
      <c r="Q61" s="31">
        <f t="shared" si="58"/>
        <v>0</v>
      </c>
      <c r="R61" s="31">
        <f t="shared" si="58"/>
        <v>0</v>
      </c>
      <c r="S61" s="31">
        <f t="shared" si="58"/>
        <v>0</v>
      </c>
      <c r="T61" s="31">
        <f t="shared" si="58"/>
        <v>0</v>
      </c>
      <c r="U61" s="31">
        <f t="shared" si="58"/>
        <v>0</v>
      </c>
      <c r="V61" s="31">
        <f t="shared" si="58"/>
        <v>0</v>
      </c>
      <c r="W61" s="31">
        <f t="shared" si="58"/>
        <v>0</v>
      </c>
      <c r="X61" s="31">
        <f t="shared" si="58"/>
        <v>0</v>
      </c>
      <c r="Y61" s="31">
        <f t="shared" si="58"/>
        <v>0</v>
      </c>
      <c r="Z61" s="31">
        <f t="shared" si="58"/>
        <v>0</v>
      </c>
      <c r="AA61" s="31">
        <f t="shared" si="58"/>
        <v>0</v>
      </c>
      <c r="AB61" s="31">
        <f t="shared" si="58"/>
        <v>0</v>
      </c>
      <c r="AC61" s="31">
        <f t="shared" si="58"/>
        <v>0</v>
      </c>
      <c r="AD61" s="31">
        <f t="shared" si="58"/>
        <v>0</v>
      </c>
      <c r="AE61" s="31">
        <f t="shared" si="58"/>
        <v>0</v>
      </c>
      <c r="AF61" s="31">
        <f t="shared" si="58"/>
        <v>0</v>
      </c>
      <c r="AG61" s="31">
        <f t="shared" si="58"/>
        <v>0</v>
      </c>
      <c r="AH61" s="31">
        <f t="shared" si="58"/>
        <v>0</v>
      </c>
      <c r="AI61" s="31">
        <f t="shared" si="58"/>
        <v>0</v>
      </c>
      <c r="AJ61" s="31">
        <f t="shared" si="58"/>
        <v>0</v>
      </c>
      <c r="AK61" s="31">
        <f t="shared" si="58"/>
        <v>0</v>
      </c>
      <c r="AL61" s="31">
        <f t="shared" si="58"/>
        <v>0</v>
      </c>
      <c r="AM61" s="31">
        <f t="shared" si="58"/>
        <v>0</v>
      </c>
      <c r="AN61" s="31">
        <f t="shared" si="58"/>
        <v>0</v>
      </c>
      <c r="AO61" s="31">
        <f t="shared" si="58"/>
        <v>0</v>
      </c>
      <c r="AP61" s="31">
        <f t="shared" si="58"/>
        <v>0</v>
      </c>
      <c r="AQ61" s="31">
        <f t="shared" si="58"/>
        <v>0</v>
      </c>
      <c r="AR61" s="31">
        <f t="shared" si="58"/>
        <v>0</v>
      </c>
      <c r="AS61" s="31">
        <f t="shared" si="58"/>
        <v>0</v>
      </c>
      <c r="AT61" s="31">
        <f t="shared" si="58"/>
        <v>0</v>
      </c>
      <c r="AU61" s="31">
        <f t="shared" si="58"/>
        <v>4.16</v>
      </c>
      <c r="AV61" s="31">
        <f t="shared" si="58"/>
        <v>368.16</v>
      </c>
      <c r="AW61" s="31">
        <f t="shared" si="58"/>
        <v>719.68000000000006</v>
      </c>
      <c r="AX61" s="31">
        <f t="shared" si="58"/>
        <v>364</v>
      </c>
      <c r="AY61" s="31">
        <f t="shared" si="58"/>
        <v>272.48</v>
      </c>
    </row>
    <row r="62" spans="1:51">
      <c r="A62" s="31" t="str">
        <f t="shared" ref="A62:B62" si="59">A22</f>
        <v>GH</v>
      </c>
      <c r="B62" s="31" t="str">
        <f t="shared" si="59"/>
        <v>Supply</v>
      </c>
      <c r="C62" s="31" t="s">
        <v>291</v>
      </c>
      <c r="D62" s="31" t="str">
        <f t="shared" ref="D62:H62" si="60">D22</f>
        <v>Imports</v>
      </c>
      <c r="E62" s="31" t="str">
        <f t="shared" si="60"/>
        <v>Other kerosene</v>
      </c>
      <c r="F62" s="31" t="str">
        <f t="shared" si="60"/>
        <v>Ghana</v>
      </c>
      <c r="G62" s="31" t="str">
        <f t="shared" si="60"/>
        <v>Western Africa</v>
      </c>
      <c r="H62" s="31" t="str">
        <f t="shared" si="60"/>
        <v>Africa</v>
      </c>
      <c r="I62" s="31">
        <f t="shared" ref="I62:I68" si="61">I22*phi_Oil_and_oil_products</f>
        <v>1.07</v>
      </c>
      <c r="J62" s="31">
        <f t="shared" ref="J62:AY62" si="62">J22*phi_Oil_and_oil_products</f>
        <v>0</v>
      </c>
      <c r="K62" s="31">
        <f t="shared" si="62"/>
        <v>0</v>
      </c>
      <c r="L62" s="31">
        <f t="shared" si="62"/>
        <v>0</v>
      </c>
      <c r="M62" s="31">
        <f t="shared" si="62"/>
        <v>0</v>
      </c>
      <c r="N62" s="31">
        <f t="shared" si="62"/>
        <v>0</v>
      </c>
      <c r="O62" s="31">
        <f t="shared" si="62"/>
        <v>0</v>
      </c>
      <c r="P62" s="31">
        <f t="shared" si="62"/>
        <v>2.14</v>
      </c>
      <c r="Q62" s="31">
        <f t="shared" si="62"/>
        <v>10.700000000000001</v>
      </c>
      <c r="R62" s="31">
        <f t="shared" si="62"/>
        <v>0</v>
      </c>
      <c r="S62" s="31">
        <f t="shared" si="62"/>
        <v>0</v>
      </c>
      <c r="T62" s="31">
        <f t="shared" si="62"/>
        <v>0</v>
      </c>
      <c r="U62" s="31">
        <f t="shared" si="62"/>
        <v>0</v>
      </c>
      <c r="V62" s="31">
        <f t="shared" si="62"/>
        <v>0</v>
      </c>
      <c r="W62" s="31">
        <f t="shared" si="62"/>
        <v>0</v>
      </c>
      <c r="X62" s="31">
        <f t="shared" si="62"/>
        <v>4.28</v>
      </c>
      <c r="Y62" s="31">
        <f t="shared" si="62"/>
        <v>39.590000000000003</v>
      </c>
      <c r="Z62" s="31">
        <f t="shared" si="62"/>
        <v>22.470000000000002</v>
      </c>
      <c r="AA62" s="31">
        <f t="shared" si="62"/>
        <v>2.14</v>
      </c>
      <c r="AB62" s="31">
        <f t="shared" si="62"/>
        <v>9.6300000000000008</v>
      </c>
      <c r="AC62" s="31">
        <f t="shared" si="62"/>
        <v>0</v>
      </c>
      <c r="AD62" s="31">
        <f t="shared" si="62"/>
        <v>0</v>
      </c>
      <c r="AE62" s="31">
        <f t="shared" si="62"/>
        <v>9.6300000000000008</v>
      </c>
      <c r="AF62" s="31">
        <f t="shared" si="62"/>
        <v>1.07</v>
      </c>
      <c r="AG62" s="31">
        <f t="shared" si="62"/>
        <v>12.84</v>
      </c>
      <c r="AH62" s="31">
        <f t="shared" si="62"/>
        <v>14.98</v>
      </c>
      <c r="AI62" s="31">
        <f t="shared" si="62"/>
        <v>162.64000000000001</v>
      </c>
      <c r="AJ62" s="31">
        <f t="shared" si="62"/>
        <v>80.25</v>
      </c>
      <c r="AK62" s="31">
        <f t="shared" si="62"/>
        <v>31.03</v>
      </c>
      <c r="AL62" s="31">
        <f t="shared" si="62"/>
        <v>0</v>
      </c>
      <c r="AM62" s="31">
        <f t="shared" si="62"/>
        <v>0</v>
      </c>
      <c r="AN62" s="31">
        <f t="shared" si="62"/>
        <v>0</v>
      </c>
      <c r="AO62" s="31">
        <f t="shared" si="62"/>
        <v>0</v>
      </c>
      <c r="AP62" s="31">
        <f t="shared" si="62"/>
        <v>0</v>
      </c>
      <c r="AQ62" s="31">
        <f t="shared" si="62"/>
        <v>0</v>
      </c>
      <c r="AR62" s="31">
        <f t="shared" si="62"/>
        <v>0</v>
      </c>
      <c r="AS62" s="31">
        <f t="shared" si="62"/>
        <v>0</v>
      </c>
      <c r="AT62" s="31">
        <f t="shared" si="62"/>
        <v>0</v>
      </c>
      <c r="AU62" s="31">
        <f t="shared" si="62"/>
        <v>44.940000000000005</v>
      </c>
      <c r="AV62" s="31">
        <f t="shared" si="62"/>
        <v>5.3500000000000005</v>
      </c>
      <c r="AW62" s="31">
        <f t="shared" si="62"/>
        <v>9.6300000000000008</v>
      </c>
      <c r="AX62" s="31">
        <f t="shared" si="62"/>
        <v>27.82</v>
      </c>
      <c r="AY62" s="31">
        <f t="shared" si="62"/>
        <v>14.98</v>
      </c>
    </row>
    <row r="63" spans="1:51">
      <c r="A63" s="31" t="str">
        <f t="shared" ref="A63:B63" si="63">A23</f>
        <v>GH</v>
      </c>
      <c r="B63" s="31" t="str">
        <f t="shared" si="63"/>
        <v>Supply</v>
      </c>
      <c r="C63" s="31" t="s">
        <v>291</v>
      </c>
      <c r="D63" s="31" t="str">
        <f t="shared" ref="D63:H63" si="64">D23</f>
        <v>Imports</v>
      </c>
      <c r="E63" s="31" t="str">
        <f t="shared" si="64"/>
        <v>Other oil products</v>
      </c>
      <c r="F63" s="31" t="str">
        <f t="shared" si="64"/>
        <v>Ghana</v>
      </c>
      <c r="G63" s="31" t="str">
        <f t="shared" si="64"/>
        <v>Western Africa</v>
      </c>
      <c r="H63" s="31" t="str">
        <f t="shared" si="64"/>
        <v>Africa</v>
      </c>
      <c r="I63" s="31">
        <f t="shared" si="61"/>
        <v>0</v>
      </c>
      <c r="J63" s="31">
        <f t="shared" ref="J63:AY63" si="65">J23*phi_Oil_and_oil_products</f>
        <v>0</v>
      </c>
      <c r="K63" s="31">
        <f t="shared" si="65"/>
        <v>0</v>
      </c>
      <c r="L63" s="31">
        <f t="shared" si="65"/>
        <v>0</v>
      </c>
      <c r="M63" s="31">
        <f t="shared" si="65"/>
        <v>0</v>
      </c>
      <c r="N63" s="31">
        <f t="shared" si="65"/>
        <v>0</v>
      </c>
      <c r="O63" s="31">
        <f t="shared" si="65"/>
        <v>0</v>
      </c>
      <c r="P63" s="31">
        <f t="shared" si="65"/>
        <v>10.700000000000001</v>
      </c>
      <c r="Q63" s="31">
        <f t="shared" si="65"/>
        <v>10.700000000000001</v>
      </c>
      <c r="R63" s="31">
        <f t="shared" si="65"/>
        <v>20.330000000000002</v>
      </c>
      <c r="S63" s="31">
        <f t="shared" si="65"/>
        <v>31.03</v>
      </c>
      <c r="T63" s="31">
        <f t="shared" si="65"/>
        <v>35.31</v>
      </c>
      <c r="U63" s="31">
        <f t="shared" si="65"/>
        <v>35.31</v>
      </c>
      <c r="V63" s="31">
        <f t="shared" si="65"/>
        <v>34.24</v>
      </c>
      <c r="W63" s="31">
        <f t="shared" si="65"/>
        <v>19.260000000000002</v>
      </c>
      <c r="X63" s="31">
        <f t="shared" si="65"/>
        <v>17.12</v>
      </c>
      <c r="Y63" s="31">
        <f t="shared" si="65"/>
        <v>54.57</v>
      </c>
      <c r="Z63" s="31">
        <f t="shared" si="65"/>
        <v>54.57</v>
      </c>
      <c r="AA63" s="31">
        <f t="shared" si="65"/>
        <v>53.5</v>
      </c>
      <c r="AB63" s="31">
        <f t="shared" si="65"/>
        <v>54.57</v>
      </c>
      <c r="AC63" s="31">
        <f t="shared" si="65"/>
        <v>54.57</v>
      </c>
      <c r="AD63" s="31">
        <f t="shared" si="65"/>
        <v>49.220000000000006</v>
      </c>
      <c r="AE63" s="31">
        <f t="shared" si="65"/>
        <v>28.89</v>
      </c>
      <c r="AF63" s="31">
        <f t="shared" si="65"/>
        <v>28.89</v>
      </c>
      <c r="AG63" s="31">
        <f t="shared" si="65"/>
        <v>28.89</v>
      </c>
      <c r="AH63" s="31">
        <f t="shared" si="65"/>
        <v>29.96</v>
      </c>
      <c r="AI63" s="31">
        <f t="shared" si="65"/>
        <v>32.1</v>
      </c>
      <c r="AJ63" s="31">
        <f t="shared" si="65"/>
        <v>33.17</v>
      </c>
      <c r="AK63" s="31">
        <f t="shared" si="65"/>
        <v>34.24</v>
      </c>
      <c r="AL63" s="31">
        <f t="shared" si="65"/>
        <v>35.31</v>
      </c>
      <c r="AM63" s="31">
        <f t="shared" si="65"/>
        <v>36.380000000000003</v>
      </c>
      <c r="AN63" s="31">
        <f t="shared" si="65"/>
        <v>38.520000000000003</v>
      </c>
      <c r="AO63" s="31">
        <f t="shared" si="65"/>
        <v>40.660000000000004</v>
      </c>
      <c r="AP63" s="31">
        <f t="shared" si="65"/>
        <v>42.800000000000004</v>
      </c>
      <c r="AQ63" s="31">
        <f t="shared" si="65"/>
        <v>44.940000000000005</v>
      </c>
      <c r="AR63" s="31">
        <f t="shared" si="65"/>
        <v>48.150000000000006</v>
      </c>
      <c r="AS63" s="31">
        <f t="shared" si="65"/>
        <v>51.36</v>
      </c>
      <c r="AT63" s="31">
        <f t="shared" si="65"/>
        <v>55.64</v>
      </c>
      <c r="AU63" s="31">
        <f t="shared" si="65"/>
        <v>57.78</v>
      </c>
      <c r="AV63" s="31">
        <f t="shared" si="65"/>
        <v>62.06</v>
      </c>
      <c r="AW63" s="31">
        <f t="shared" si="65"/>
        <v>71.69</v>
      </c>
      <c r="AX63" s="31">
        <f t="shared" si="65"/>
        <v>78.11</v>
      </c>
      <c r="AY63" s="31">
        <f t="shared" si="65"/>
        <v>78.11</v>
      </c>
    </row>
    <row r="64" spans="1:51">
      <c r="A64" s="31" t="str">
        <f t="shared" ref="A64:B64" si="66">A24</f>
        <v>GH</v>
      </c>
      <c r="B64" s="31" t="str">
        <f t="shared" si="66"/>
        <v>Supply</v>
      </c>
      <c r="C64" s="31" t="s">
        <v>291</v>
      </c>
      <c r="D64" s="31" t="str">
        <f t="shared" ref="D64:H64" si="67">D24</f>
        <v>International aviation bunkers</v>
      </c>
      <c r="E64" s="31" t="str">
        <f t="shared" si="67"/>
        <v>Aviation gasoline</v>
      </c>
      <c r="F64" s="31" t="str">
        <f t="shared" si="67"/>
        <v>Ghana</v>
      </c>
      <c r="G64" s="31" t="str">
        <f t="shared" si="67"/>
        <v>Western Africa</v>
      </c>
      <c r="H64" s="31" t="str">
        <f t="shared" si="67"/>
        <v>Africa</v>
      </c>
      <c r="I64" s="31">
        <f t="shared" si="61"/>
        <v>-1.07</v>
      </c>
      <c r="J64" s="31">
        <f t="shared" ref="J64:AY64" si="68">J24*phi_Oil_and_oil_products</f>
        <v>-1.07</v>
      </c>
      <c r="K64" s="31">
        <f t="shared" si="68"/>
        <v>-2.14</v>
      </c>
      <c r="L64" s="31">
        <f t="shared" si="68"/>
        <v>0</v>
      </c>
      <c r="M64" s="31">
        <f t="shared" si="68"/>
        <v>0</v>
      </c>
      <c r="N64" s="31">
        <f t="shared" si="68"/>
        <v>0</v>
      </c>
      <c r="O64" s="31">
        <f t="shared" si="68"/>
        <v>0</v>
      </c>
      <c r="P64" s="31">
        <f t="shared" si="68"/>
        <v>0</v>
      </c>
      <c r="Q64" s="31">
        <f t="shared" si="68"/>
        <v>0</v>
      </c>
      <c r="R64" s="31">
        <f t="shared" si="68"/>
        <v>0</v>
      </c>
      <c r="S64" s="31">
        <f t="shared" si="68"/>
        <v>0</v>
      </c>
      <c r="T64" s="31">
        <f t="shared" si="68"/>
        <v>0</v>
      </c>
      <c r="U64" s="31">
        <f t="shared" si="68"/>
        <v>0</v>
      </c>
      <c r="V64" s="31">
        <f t="shared" si="68"/>
        <v>-2.14</v>
      </c>
      <c r="W64" s="31">
        <f t="shared" si="68"/>
        <v>-4.28</v>
      </c>
      <c r="X64" s="31">
        <f t="shared" si="68"/>
        <v>-3.21</v>
      </c>
      <c r="Y64" s="31">
        <f t="shared" si="68"/>
        <v>-3.21</v>
      </c>
      <c r="Z64" s="31">
        <f t="shared" si="68"/>
        <v>-4.28</v>
      </c>
      <c r="AA64" s="31">
        <f t="shared" si="68"/>
        <v>-4.28</v>
      </c>
      <c r="AB64" s="31">
        <f t="shared" si="68"/>
        <v>-4.28</v>
      </c>
      <c r="AC64" s="31">
        <f t="shared" si="68"/>
        <v>-4.28</v>
      </c>
      <c r="AD64" s="31">
        <f t="shared" si="68"/>
        <v>-5.3500000000000005</v>
      </c>
      <c r="AE64" s="31">
        <f t="shared" si="68"/>
        <v>-5.3500000000000005</v>
      </c>
      <c r="AF64" s="31">
        <f t="shared" si="68"/>
        <v>-5.3500000000000005</v>
      </c>
      <c r="AG64" s="31">
        <f t="shared" si="68"/>
        <v>-5.3500000000000005</v>
      </c>
      <c r="AH64" s="31">
        <f t="shared" si="68"/>
        <v>-5.3500000000000005</v>
      </c>
      <c r="AI64" s="31">
        <f t="shared" si="68"/>
        <v>-5.3500000000000005</v>
      </c>
      <c r="AJ64" s="31">
        <f t="shared" si="68"/>
        <v>-5.3500000000000005</v>
      </c>
      <c r="AK64" s="31">
        <f t="shared" si="68"/>
        <v>-5.3500000000000005</v>
      </c>
      <c r="AL64" s="31">
        <f t="shared" si="68"/>
        <v>-5.3500000000000005</v>
      </c>
      <c r="AM64" s="31">
        <f t="shared" si="68"/>
        <v>-5.3500000000000005</v>
      </c>
      <c r="AN64" s="31">
        <f t="shared" si="68"/>
        <v>-5.3500000000000005</v>
      </c>
      <c r="AO64" s="31">
        <f t="shared" si="68"/>
        <v>-5.3500000000000005</v>
      </c>
      <c r="AP64" s="31">
        <f t="shared" si="68"/>
        <v>-5.3500000000000005</v>
      </c>
      <c r="AQ64" s="31">
        <f t="shared" si="68"/>
        <v>-5.3500000000000005</v>
      </c>
      <c r="AR64" s="31">
        <f t="shared" si="68"/>
        <v>-5.3500000000000005</v>
      </c>
      <c r="AS64" s="31">
        <f t="shared" si="68"/>
        <v>-5.3500000000000005</v>
      </c>
      <c r="AT64" s="31">
        <f t="shared" si="68"/>
        <v>-5.3500000000000005</v>
      </c>
      <c r="AU64" s="31">
        <f t="shared" si="68"/>
        <v>-5.3500000000000005</v>
      </c>
      <c r="AV64" s="31">
        <f t="shared" si="68"/>
        <v>-6.42</v>
      </c>
      <c r="AW64" s="31">
        <f t="shared" si="68"/>
        <v>-6.42</v>
      </c>
      <c r="AX64" s="31">
        <f t="shared" si="68"/>
        <v>-7.49</v>
      </c>
      <c r="AY64" s="31">
        <f t="shared" si="68"/>
        <v>-7.49</v>
      </c>
    </row>
    <row r="65" spans="1:51">
      <c r="A65" s="31" t="str">
        <f t="shared" ref="A65:B65" si="69">A25</f>
        <v>GH</v>
      </c>
      <c r="B65" s="31" t="str">
        <f t="shared" si="69"/>
        <v>Supply</v>
      </c>
      <c r="C65" s="31" t="s">
        <v>291</v>
      </c>
      <c r="D65" s="31" t="str">
        <f t="shared" ref="D65:H65" si="70">D25</f>
        <v>International aviation bunkers</v>
      </c>
      <c r="E65" s="31" t="str">
        <f t="shared" si="70"/>
        <v>Kerosene type jet fuel excl. biofuels</v>
      </c>
      <c r="F65" s="31" t="str">
        <f t="shared" si="70"/>
        <v>Ghana</v>
      </c>
      <c r="G65" s="31" t="str">
        <f t="shared" si="70"/>
        <v>Western Africa</v>
      </c>
      <c r="H65" s="31" t="str">
        <f t="shared" si="70"/>
        <v>Africa</v>
      </c>
      <c r="I65" s="31">
        <f t="shared" si="61"/>
        <v>-47.080000000000005</v>
      </c>
      <c r="J65" s="31">
        <f t="shared" ref="J65:AY65" si="71">J25*phi_Oil_and_oil_products</f>
        <v>-36.380000000000003</v>
      </c>
      <c r="K65" s="31">
        <f t="shared" si="71"/>
        <v>-27.82</v>
      </c>
      <c r="L65" s="31">
        <f t="shared" si="71"/>
        <v>-47.080000000000005</v>
      </c>
      <c r="M65" s="31">
        <f t="shared" si="71"/>
        <v>-53.5</v>
      </c>
      <c r="N65" s="31">
        <f t="shared" si="71"/>
        <v>-51.36</v>
      </c>
      <c r="O65" s="31">
        <f t="shared" si="71"/>
        <v>-42.800000000000004</v>
      </c>
      <c r="P65" s="31">
        <f t="shared" si="71"/>
        <v>-37.450000000000003</v>
      </c>
      <c r="Q65" s="31">
        <f t="shared" si="71"/>
        <v>-44.940000000000005</v>
      </c>
      <c r="R65" s="31">
        <f t="shared" si="71"/>
        <v>-42.800000000000004</v>
      </c>
      <c r="S65" s="31">
        <f t="shared" si="71"/>
        <v>-35.31</v>
      </c>
      <c r="T65" s="31">
        <f t="shared" si="71"/>
        <v>-32.1</v>
      </c>
      <c r="U65" s="31">
        <f t="shared" si="71"/>
        <v>-29.96</v>
      </c>
      <c r="V65" s="31">
        <f t="shared" si="71"/>
        <v>-14.98</v>
      </c>
      <c r="W65" s="31">
        <f t="shared" si="71"/>
        <v>-32.1</v>
      </c>
      <c r="X65" s="31">
        <f t="shared" si="71"/>
        <v>-22.470000000000002</v>
      </c>
      <c r="Y65" s="31">
        <f t="shared" si="71"/>
        <v>-22.470000000000002</v>
      </c>
      <c r="Z65" s="31">
        <f t="shared" si="71"/>
        <v>-27.82</v>
      </c>
      <c r="AA65" s="31">
        <f t="shared" si="71"/>
        <v>-33.17</v>
      </c>
      <c r="AB65" s="31">
        <f t="shared" si="71"/>
        <v>-46.010000000000005</v>
      </c>
      <c r="AC65" s="31">
        <f t="shared" si="71"/>
        <v>-33.17</v>
      </c>
      <c r="AD65" s="31">
        <f t="shared" si="71"/>
        <v>-42.800000000000004</v>
      </c>
      <c r="AE65" s="31">
        <f t="shared" si="71"/>
        <v>-36.380000000000003</v>
      </c>
      <c r="AF65" s="31">
        <f t="shared" si="71"/>
        <v>-42.800000000000004</v>
      </c>
      <c r="AG65" s="31">
        <f t="shared" si="71"/>
        <v>-57.78</v>
      </c>
      <c r="AH65" s="31">
        <f t="shared" si="71"/>
        <v>-63.13</v>
      </c>
      <c r="AI65" s="31">
        <f t="shared" si="71"/>
        <v>-63.13</v>
      </c>
      <c r="AJ65" s="31">
        <f t="shared" si="71"/>
        <v>-93.09</v>
      </c>
      <c r="AK65" s="31">
        <f t="shared" si="71"/>
        <v>-104.86</v>
      </c>
      <c r="AL65" s="31">
        <f t="shared" si="71"/>
        <v>-110.21000000000001</v>
      </c>
      <c r="AM65" s="31">
        <f t="shared" si="71"/>
        <v>-86.67</v>
      </c>
      <c r="AN65" s="31">
        <f t="shared" si="71"/>
        <v>-103.79</v>
      </c>
      <c r="AO65" s="31">
        <f t="shared" si="71"/>
        <v>-102.72</v>
      </c>
      <c r="AP65" s="31">
        <f t="shared" si="71"/>
        <v>-121.98</v>
      </c>
      <c r="AQ65" s="31">
        <f t="shared" si="71"/>
        <v>-135.89000000000001</v>
      </c>
      <c r="AR65" s="31">
        <f t="shared" si="71"/>
        <v>-131.61000000000001</v>
      </c>
      <c r="AS65" s="31">
        <f t="shared" si="71"/>
        <v>-140.17000000000002</v>
      </c>
      <c r="AT65" s="31">
        <f t="shared" si="71"/>
        <v>-135.89000000000001</v>
      </c>
      <c r="AU65" s="31">
        <f t="shared" si="71"/>
        <v>-142.31</v>
      </c>
      <c r="AV65" s="31">
        <f t="shared" si="71"/>
        <v>-123.05000000000001</v>
      </c>
      <c r="AW65" s="31">
        <f t="shared" si="71"/>
        <v>-154.08000000000001</v>
      </c>
      <c r="AX65" s="31">
        <f t="shared" si="71"/>
        <v>-160.5</v>
      </c>
      <c r="AY65" s="31">
        <f t="shared" si="71"/>
        <v>-150.87</v>
      </c>
    </row>
    <row r="66" spans="1:51">
      <c r="A66" s="31" t="str">
        <f t="shared" ref="A66:B66" si="72">A26</f>
        <v>GH</v>
      </c>
      <c r="B66" s="31" t="str">
        <f t="shared" si="72"/>
        <v>Supply</v>
      </c>
      <c r="C66" s="31" t="s">
        <v>291</v>
      </c>
      <c r="D66" s="31" t="str">
        <f t="shared" ref="D66:H66" si="73">D26</f>
        <v>International marine bunkers</v>
      </c>
      <c r="E66" s="31" t="str">
        <f t="shared" si="73"/>
        <v>Fuel oil</v>
      </c>
      <c r="F66" s="31" t="str">
        <f t="shared" si="73"/>
        <v>Ghana</v>
      </c>
      <c r="G66" s="31" t="str">
        <f t="shared" si="73"/>
        <v>Western Africa</v>
      </c>
      <c r="H66" s="31" t="str">
        <f t="shared" si="73"/>
        <v>Africa</v>
      </c>
      <c r="I66" s="31">
        <f t="shared" si="61"/>
        <v>-23.540000000000003</v>
      </c>
      <c r="J66" s="31">
        <f t="shared" ref="J66:AY66" si="74">J26*phi_Oil_and_oil_products</f>
        <v>-24.610000000000003</v>
      </c>
      <c r="K66" s="31">
        <f t="shared" si="74"/>
        <v>-24.610000000000003</v>
      </c>
      <c r="L66" s="31">
        <f t="shared" si="74"/>
        <v>0</v>
      </c>
      <c r="M66" s="31">
        <f t="shared" si="74"/>
        <v>0</v>
      </c>
      <c r="N66" s="31">
        <f t="shared" si="74"/>
        <v>0</v>
      </c>
      <c r="O66" s="31">
        <f t="shared" si="74"/>
        <v>0</v>
      </c>
      <c r="P66" s="31">
        <f t="shared" si="74"/>
        <v>0</v>
      </c>
      <c r="Q66" s="31">
        <f t="shared" si="74"/>
        <v>0</v>
      </c>
      <c r="R66" s="31">
        <f t="shared" si="74"/>
        <v>0</v>
      </c>
      <c r="S66" s="31">
        <f t="shared" si="74"/>
        <v>0</v>
      </c>
      <c r="T66" s="31">
        <f t="shared" si="74"/>
        <v>0</v>
      </c>
      <c r="U66" s="31">
        <f t="shared" si="74"/>
        <v>0</v>
      </c>
      <c r="V66" s="31">
        <f t="shared" si="74"/>
        <v>0</v>
      </c>
      <c r="W66" s="31">
        <f t="shared" si="74"/>
        <v>0</v>
      </c>
      <c r="X66" s="31">
        <f t="shared" si="74"/>
        <v>0</v>
      </c>
      <c r="Y66" s="31">
        <f t="shared" si="74"/>
        <v>0</v>
      </c>
      <c r="Z66" s="31">
        <f t="shared" si="74"/>
        <v>0</v>
      </c>
      <c r="AA66" s="31">
        <f t="shared" si="74"/>
        <v>0</v>
      </c>
      <c r="AB66" s="31">
        <f t="shared" si="74"/>
        <v>0</v>
      </c>
      <c r="AC66" s="31">
        <f t="shared" si="74"/>
        <v>0</v>
      </c>
      <c r="AD66" s="31">
        <f t="shared" si="74"/>
        <v>0</v>
      </c>
      <c r="AE66" s="31">
        <f t="shared" si="74"/>
        <v>0</v>
      </c>
      <c r="AF66" s="31">
        <f t="shared" si="74"/>
        <v>0</v>
      </c>
      <c r="AG66" s="31">
        <f t="shared" si="74"/>
        <v>0</v>
      </c>
      <c r="AH66" s="31">
        <f t="shared" si="74"/>
        <v>0</v>
      </c>
      <c r="AI66" s="31">
        <f t="shared" si="74"/>
        <v>0</v>
      </c>
      <c r="AJ66" s="31">
        <f t="shared" si="74"/>
        <v>0</v>
      </c>
      <c r="AK66" s="31">
        <f t="shared" si="74"/>
        <v>0</v>
      </c>
      <c r="AL66" s="31">
        <f t="shared" si="74"/>
        <v>0</v>
      </c>
      <c r="AM66" s="31">
        <f t="shared" si="74"/>
        <v>0</v>
      </c>
      <c r="AN66" s="31">
        <f t="shared" si="74"/>
        <v>0</v>
      </c>
      <c r="AO66" s="31">
        <f t="shared" si="74"/>
        <v>0</v>
      </c>
      <c r="AP66" s="31">
        <f t="shared" si="74"/>
        <v>0</v>
      </c>
      <c r="AQ66" s="31">
        <f t="shared" si="74"/>
        <v>0</v>
      </c>
      <c r="AR66" s="31">
        <f t="shared" si="74"/>
        <v>0</v>
      </c>
      <c r="AS66" s="31">
        <f t="shared" si="74"/>
        <v>0</v>
      </c>
      <c r="AT66" s="31">
        <f t="shared" si="74"/>
        <v>0</v>
      </c>
      <c r="AU66" s="31">
        <f t="shared" si="74"/>
        <v>0</v>
      </c>
      <c r="AV66" s="31">
        <f t="shared" si="74"/>
        <v>0</v>
      </c>
      <c r="AW66" s="31">
        <f t="shared" si="74"/>
        <v>0</v>
      </c>
      <c r="AX66" s="31">
        <f t="shared" si="74"/>
        <v>0</v>
      </c>
      <c r="AY66" s="31">
        <f t="shared" si="74"/>
        <v>0</v>
      </c>
    </row>
    <row r="67" spans="1:51">
      <c r="A67" s="31" t="str">
        <f t="shared" ref="A67:B67" si="75">A27</f>
        <v>GH</v>
      </c>
      <c r="B67" s="31" t="str">
        <f t="shared" si="75"/>
        <v>Supply</v>
      </c>
      <c r="C67" s="31" t="s">
        <v>291</v>
      </c>
      <c r="D67" s="31" t="str">
        <f t="shared" ref="D67:H67" si="76">D27</f>
        <v>International marine bunkers</v>
      </c>
      <c r="E67" s="31" t="str">
        <f t="shared" si="76"/>
        <v>Gas/diesel oil excl. biofuels</v>
      </c>
      <c r="F67" s="31" t="str">
        <f t="shared" si="76"/>
        <v>Ghana</v>
      </c>
      <c r="G67" s="31" t="str">
        <f t="shared" si="76"/>
        <v>Western Africa</v>
      </c>
      <c r="H67" s="31" t="str">
        <f t="shared" si="76"/>
        <v>Africa</v>
      </c>
      <c r="I67" s="31">
        <f t="shared" si="61"/>
        <v>-31.03</v>
      </c>
      <c r="J67" s="31">
        <f t="shared" ref="J67:AY67" si="77">J27*phi_Oil_and_oil_products</f>
        <v>-41.730000000000004</v>
      </c>
      <c r="K67" s="31">
        <f t="shared" si="77"/>
        <v>-38.520000000000003</v>
      </c>
      <c r="L67" s="31">
        <f t="shared" si="77"/>
        <v>-43.870000000000005</v>
      </c>
      <c r="M67" s="31">
        <f t="shared" si="77"/>
        <v>-50.290000000000006</v>
      </c>
      <c r="N67" s="31">
        <f t="shared" si="77"/>
        <v>-44.940000000000005</v>
      </c>
      <c r="O67" s="31">
        <f t="shared" si="77"/>
        <v>-33.17</v>
      </c>
      <c r="P67" s="31">
        <f t="shared" si="77"/>
        <v>-33.17</v>
      </c>
      <c r="Q67" s="31">
        <f t="shared" si="77"/>
        <v>-33.17</v>
      </c>
      <c r="R67" s="31">
        <f t="shared" si="77"/>
        <v>-33.17</v>
      </c>
      <c r="S67" s="31">
        <f t="shared" si="77"/>
        <v>0</v>
      </c>
      <c r="T67" s="31">
        <f t="shared" si="77"/>
        <v>0</v>
      </c>
      <c r="U67" s="31">
        <f t="shared" si="77"/>
        <v>0</v>
      </c>
      <c r="V67" s="31">
        <f t="shared" si="77"/>
        <v>0</v>
      </c>
      <c r="W67" s="31">
        <f t="shared" si="77"/>
        <v>0</v>
      </c>
      <c r="X67" s="31">
        <f t="shared" si="77"/>
        <v>0</v>
      </c>
      <c r="Y67" s="31">
        <f t="shared" si="77"/>
        <v>0</v>
      </c>
      <c r="Z67" s="31">
        <f t="shared" si="77"/>
        <v>0</v>
      </c>
      <c r="AA67" s="31">
        <f t="shared" si="77"/>
        <v>0</v>
      </c>
      <c r="AB67" s="31">
        <f t="shared" si="77"/>
        <v>0</v>
      </c>
      <c r="AC67" s="31">
        <f t="shared" si="77"/>
        <v>0</v>
      </c>
      <c r="AD67" s="31">
        <f t="shared" si="77"/>
        <v>0</v>
      </c>
      <c r="AE67" s="31">
        <f t="shared" si="77"/>
        <v>0</v>
      </c>
      <c r="AF67" s="31">
        <f t="shared" si="77"/>
        <v>0</v>
      </c>
      <c r="AG67" s="31">
        <f t="shared" si="77"/>
        <v>0</v>
      </c>
      <c r="AH67" s="31">
        <f t="shared" si="77"/>
        <v>0</v>
      </c>
      <c r="AI67" s="31">
        <f t="shared" si="77"/>
        <v>0</v>
      </c>
      <c r="AJ67" s="31">
        <f t="shared" si="77"/>
        <v>0</v>
      </c>
      <c r="AK67" s="31">
        <f t="shared" si="77"/>
        <v>-53.5</v>
      </c>
      <c r="AL67" s="31">
        <f t="shared" si="77"/>
        <v>-55.64</v>
      </c>
      <c r="AM67" s="31">
        <f t="shared" si="77"/>
        <v>-37.450000000000003</v>
      </c>
      <c r="AN67" s="31">
        <f t="shared" si="77"/>
        <v>-37.450000000000003</v>
      </c>
      <c r="AO67" s="31">
        <f t="shared" si="77"/>
        <v>-37.450000000000003</v>
      </c>
      <c r="AP67" s="31">
        <f t="shared" si="77"/>
        <v>-21.400000000000002</v>
      </c>
      <c r="AQ67" s="31">
        <f t="shared" si="77"/>
        <v>-40.660000000000004</v>
      </c>
      <c r="AR67" s="31">
        <f t="shared" si="77"/>
        <v>-42.800000000000004</v>
      </c>
      <c r="AS67" s="31">
        <f t="shared" si="77"/>
        <v>-49.220000000000006</v>
      </c>
      <c r="AT67" s="31">
        <f t="shared" si="77"/>
        <v>-63.13</v>
      </c>
      <c r="AU67" s="31">
        <f t="shared" si="77"/>
        <v>-82.39</v>
      </c>
      <c r="AV67" s="31">
        <f t="shared" si="77"/>
        <v>-105.93</v>
      </c>
      <c r="AW67" s="31">
        <f t="shared" si="77"/>
        <v>-138.03</v>
      </c>
      <c r="AX67" s="31">
        <f t="shared" si="77"/>
        <v>-149.80000000000001</v>
      </c>
      <c r="AY67" s="31">
        <f t="shared" si="77"/>
        <v>-175.48000000000002</v>
      </c>
    </row>
    <row r="68" spans="1:51">
      <c r="A68" s="31" t="str">
        <f t="shared" ref="A68:B68" si="78">A28</f>
        <v>GH</v>
      </c>
      <c r="B68" s="31" t="str">
        <f t="shared" si="78"/>
        <v>Supply</v>
      </c>
      <c r="C68" s="31" t="s">
        <v>291</v>
      </c>
      <c r="D68" s="31" t="str">
        <f t="shared" ref="D68:H68" si="79">D28</f>
        <v>Production</v>
      </c>
      <c r="E68" s="31" t="str">
        <f t="shared" si="79"/>
        <v>Crude oil</v>
      </c>
      <c r="F68" s="31" t="str">
        <f t="shared" si="79"/>
        <v>Ghana</v>
      </c>
      <c r="G68" s="31" t="str">
        <f t="shared" si="79"/>
        <v>Western Africa</v>
      </c>
      <c r="H68" s="31" t="str">
        <f t="shared" si="79"/>
        <v>Africa</v>
      </c>
      <c r="I68" s="31">
        <f t="shared" si="61"/>
        <v>0</v>
      </c>
      <c r="J68" s="31">
        <f t="shared" ref="J68:AY68" si="80">J28*phi_Oil_and_oil_products</f>
        <v>0</v>
      </c>
      <c r="K68" s="31">
        <f t="shared" si="80"/>
        <v>0</v>
      </c>
      <c r="L68" s="31">
        <f t="shared" si="80"/>
        <v>0</v>
      </c>
      <c r="M68" s="31">
        <f t="shared" si="80"/>
        <v>0</v>
      </c>
      <c r="N68" s="31">
        <f t="shared" si="80"/>
        <v>0</v>
      </c>
      <c r="O68" s="31">
        <f t="shared" si="80"/>
        <v>0</v>
      </c>
      <c r="P68" s="31">
        <f t="shared" si="80"/>
        <v>0</v>
      </c>
      <c r="Q68" s="31">
        <f t="shared" si="80"/>
        <v>37.450000000000003</v>
      </c>
      <c r="R68" s="31">
        <f t="shared" si="80"/>
        <v>0</v>
      </c>
      <c r="S68" s="31">
        <f t="shared" si="80"/>
        <v>0</v>
      </c>
      <c r="T68" s="31">
        <f t="shared" si="80"/>
        <v>0</v>
      </c>
      <c r="U68" s="31">
        <f t="shared" si="80"/>
        <v>0</v>
      </c>
      <c r="V68" s="31">
        <f t="shared" si="80"/>
        <v>0</v>
      </c>
      <c r="W68" s="31">
        <f t="shared" si="80"/>
        <v>0</v>
      </c>
      <c r="X68" s="31">
        <f t="shared" si="80"/>
        <v>0</v>
      </c>
      <c r="Y68" s="31">
        <f t="shared" si="80"/>
        <v>0</v>
      </c>
      <c r="Z68" s="31">
        <f t="shared" si="80"/>
        <v>0</v>
      </c>
      <c r="AA68" s="31">
        <f t="shared" si="80"/>
        <v>0</v>
      </c>
      <c r="AB68" s="31">
        <f t="shared" si="80"/>
        <v>0</v>
      </c>
      <c r="AC68" s="31">
        <f t="shared" si="80"/>
        <v>0</v>
      </c>
      <c r="AD68" s="31">
        <f t="shared" si="80"/>
        <v>0</v>
      </c>
      <c r="AE68" s="31">
        <f t="shared" si="80"/>
        <v>0</v>
      </c>
      <c r="AF68" s="31">
        <f t="shared" si="80"/>
        <v>0</v>
      </c>
      <c r="AG68" s="31">
        <f t="shared" si="80"/>
        <v>0</v>
      </c>
      <c r="AH68" s="31">
        <f t="shared" si="80"/>
        <v>0</v>
      </c>
      <c r="AI68" s="31">
        <f t="shared" si="80"/>
        <v>0</v>
      </c>
      <c r="AJ68" s="31">
        <f t="shared" si="80"/>
        <v>0</v>
      </c>
      <c r="AK68" s="31">
        <f t="shared" si="80"/>
        <v>0</v>
      </c>
      <c r="AL68" s="31">
        <f t="shared" si="80"/>
        <v>0</v>
      </c>
      <c r="AM68" s="31">
        <f t="shared" si="80"/>
        <v>0</v>
      </c>
      <c r="AN68" s="31">
        <f t="shared" si="80"/>
        <v>9.6300000000000008</v>
      </c>
      <c r="AO68" s="31">
        <f t="shared" si="80"/>
        <v>10.700000000000001</v>
      </c>
      <c r="AP68" s="31">
        <f t="shared" si="80"/>
        <v>24.610000000000003</v>
      </c>
      <c r="AQ68" s="31">
        <f t="shared" si="80"/>
        <v>12.84</v>
      </c>
      <c r="AR68" s="31">
        <f t="shared" si="80"/>
        <v>24.610000000000003</v>
      </c>
      <c r="AS68" s="31">
        <f t="shared" si="80"/>
        <v>28.89</v>
      </c>
      <c r="AT68" s="31">
        <f t="shared" si="80"/>
        <v>34.24</v>
      </c>
      <c r="AU68" s="31">
        <f t="shared" si="80"/>
        <v>26.75</v>
      </c>
      <c r="AV68" s="31">
        <f t="shared" si="80"/>
        <v>212.93</v>
      </c>
      <c r="AW68" s="31">
        <f t="shared" si="80"/>
        <v>3708.6200000000003</v>
      </c>
      <c r="AX68" s="31">
        <f t="shared" si="80"/>
        <v>4502.5600000000004</v>
      </c>
      <c r="AY68" s="31">
        <f t="shared" si="80"/>
        <v>5737.34</v>
      </c>
    </row>
    <row r="69" spans="1:51">
      <c r="A69" s="31" t="str">
        <f t="shared" ref="A69:B69" si="81">A29</f>
        <v>GH</v>
      </c>
      <c r="B69" s="31" t="str">
        <f t="shared" si="81"/>
        <v>Supply</v>
      </c>
      <c r="C69" s="31" t="s">
        <v>291</v>
      </c>
      <c r="D69" s="31" t="str">
        <f t="shared" ref="D69:H69" si="82">D29</f>
        <v>Production</v>
      </c>
      <c r="E69" s="31" t="str">
        <f t="shared" si="82"/>
        <v>Hydro</v>
      </c>
      <c r="F69" s="31" t="str">
        <f t="shared" si="82"/>
        <v>Ghana</v>
      </c>
      <c r="G69" s="31" t="str">
        <f t="shared" si="82"/>
        <v>Western Africa</v>
      </c>
      <c r="H69" s="31" t="str">
        <f t="shared" si="82"/>
        <v>Africa</v>
      </c>
      <c r="I69" s="31">
        <f t="shared" ref="I69:AY69" si="83">I29*phi_Hydro</f>
        <v>250</v>
      </c>
      <c r="J69" s="31">
        <f t="shared" si="83"/>
        <v>286</v>
      </c>
      <c r="K69" s="31">
        <f t="shared" si="83"/>
        <v>333</v>
      </c>
      <c r="L69" s="31">
        <f t="shared" si="83"/>
        <v>351</v>
      </c>
      <c r="M69" s="31">
        <f t="shared" si="83"/>
        <v>340</v>
      </c>
      <c r="N69" s="31">
        <f t="shared" si="83"/>
        <v>359</v>
      </c>
      <c r="O69" s="31">
        <f t="shared" si="83"/>
        <v>378</v>
      </c>
      <c r="P69" s="31">
        <f t="shared" si="83"/>
        <v>320</v>
      </c>
      <c r="Q69" s="31">
        <f t="shared" si="83"/>
        <v>398</v>
      </c>
      <c r="R69" s="31">
        <f t="shared" si="83"/>
        <v>454</v>
      </c>
      <c r="S69" s="31">
        <f t="shared" si="83"/>
        <v>459</v>
      </c>
      <c r="T69" s="31">
        <f t="shared" si="83"/>
        <v>425</v>
      </c>
      <c r="U69" s="31">
        <f t="shared" si="83"/>
        <v>219</v>
      </c>
      <c r="V69" s="31">
        <f t="shared" si="83"/>
        <v>155</v>
      </c>
      <c r="W69" s="31">
        <f t="shared" si="83"/>
        <v>257</v>
      </c>
      <c r="X69" s="31">
        <f t="shared" si="83"/>
        <v>376</v>
      </c>
      <c r="Y69" s="31">
        <f t="shared" si="83"/>
        <v>402</v>
      </c>
      <c r="Z69" s="31">
        <f t="shared" si="83"/>
        <v>413</v>
      </c>
      <c r="AA69" s="31">
        <f t="shared" si="83"/>
        <v>450</v>
      </c>
      <c r="AB69" s="31">
        <f t="shared" si="83"/>
        <v>492</v>
      </c>
      <c r="AC69" s="31">
        <f t="shared" si="83"/>
        <v>525</v>
      </c>
      <c r="AD69" s="31">
        <f t="shared" si="83"/>
        <v>568</v>
      </c>
      <c r="AE69" s="31">
        <f t="shared" si="83"/>
        <v>541</v>
      </c>
      <c r="AF69" s="31">
        <f t="shared" si="83"/>
        <v>523</v>
      </c>
      <c r="AG69" s="31">
        <f t="shared" si="83"/>
        <v>524</v>
      </c>
      <c r="AH69" s="31">
        <f t="shared" si="83"/>
        <v>570</v>
      </c>
      <c r="AI69" s="31">
        <f t="shared" si="83"/>
        <v>589</v>
      </c>
      <c r="AJ69" s="31">
        <f t="shared" si="83"/>
        <v>329</v>
      </c>
      <c r="AK69" s="31">
        <f t="shared" si="83"/>
        <v>445</v>
      </c>
      <c r="AL69" s="31">
        <f t="shared" si="83"/>
        <v>568</v>
      </c>
      <c r="AM69" s="31">
        <f t="shared" si="83"/>
        <v>568</v>
      </c>
      <c r="AN69" s="31">
        <f t="shared" si="83"/>
        <v>433</v>
      </c>
      <c r="AO69" s="31">
        <f t="shared" si="83"/>
        <v>334</v>
      </c>
      <c r="AP69" s="31">
        <f t="shared" si="83"/>
        <v>454</v>
      </c>
      <c r="AQ69" s="31">
        <f t="shared" si="83"/>
        <v>484</v>
      </c>
      <c r="AR69" s="31">
        <f t="shared" si="83"/>
        <v>483</v>
      </c>
      <c r="AS69" s="31">
        <f t="shared" si="83"/>
        <v>321</v>
      </c>
      <c r="AT69" s="31">
        <f t="shared" si="83"/>
        <v>533</v>
      </c>
      <c r="AU69" s="31">
        <f t="shared" si="83"/>
        <v>591</v>
      </c>
      <c r="AV69" s="31">
        <f t="shared" si="83"/>
        <v>602</v>
      </c>
      <c r="AW69" s="31">
        <f t="shared" si="83"/>
        <v>650</v>
      </c>
      <c r="AX69" s="31">
        <f t="shared" si="83"/>
        <v>694</v>
      </c>
      <c r="AY69" s="31">
        <f t="shared" si="83"/>
        <v>708</v>
      </c>
    </row>
    <row r="70" spans="1:51">
      <c r="A70" s="31" t="str">
        <f t="shared" ref="A70:B70" si="84">A30</f>
        <v>GH</v>
      </c>
      <c r="B70" s="31" t="str">
        <f t="shared" si="84"/>
        <v>Supply</v>
      </c>
      <c r="C70" s="31" t="s">
        <v>291</v>
      </c>
      <c r="D70" s="31" t="str">
        <f t="shared" ref="D70:H70" si="85">D30</f>
        <v>Production</v>
      </c>
      <c r="E70" s="31" t="str">
        <f t="shared" si="85"/>
        <v>Phytomass</v>
      </c>
      <c r="F70" s="31" t="str">
        <f t="shared" si="85"/>
        <v>Ghana</v>
      </c>
      <c r="G70" s="31" t="str">
        <f t="shared" si="85"/>
        <v>Western Africa</v>
      </c>
      <c r="H70" s="31" t="str">
        <f t="shared" si="85"/>
        <v>Africa</v>
      </c>
      <c r="I70" s="31">
        <f t="shared" ref="I70:AY70" si="86">I30*phi_Phytomass</f>
        <v>2467.6133060000002</v>
      </c>
      <c r="J70" s="31">
        <f t="shared" si="86"/>
        <v>2449.588088</v>
      </c>
      <c r="K70" s="31">
        <f t="shared" si="86"/>
        <v>2541.6227560000002</v>
      </c>
      <c r="L70" s="31">
        <f t="shared" si="86"/>
        <v>2667.4910439999999</v>
      </c>
      <c r="M70" s="31">
        <f t="shared" si="86"/>
        <v>2514.7770909999999</v>
      </c>
      <c r="N70" s="31">
        <f t="shared" si="86"/>
        <v>2401.6749789999999</v>
      </c>
      <c r="O70" s="31">
        <f t="shared" si="86"/>
        <v>2206.4620439999999</v>
      </c>
      <c r="P70" s="31">
        <f t="shared" si="86"/>
        <v>2202.1528979999998</v>
      </c>
      <c r="Q70" s="31">
        <f t="shared" si="86"/>
        <v>2201.7903849999998</v>
      </c>
      <c r="R70" s="31">
        <f t="shared" si="86"/>
        <v>2208.9548150000001</v>
      </c>
      <c r="S70" s="31">
        <f t="shared" si="86"/>
        <v>2247.2364339999999</v>
      </c>
      <c r="T70" s="31">
        <f t="shared" si="86"/>
        <v>2209.527047</v>
      </c>
      <c r="U70" s="31">
        <f t="shared" si="86"/>
        <v>2320.130862</v>
      </c>
      <c r="V70" s="31">
        <f t="shared" si="86"/>
        <v>2689.5380650000002</v>
      </c>
      <c r="W70" s="31">
        <f t="shared" si="86"/>
        <v>2781.266138</v>
      </c>
      <c r="X70" s="31">
        <f t="shared" si="86"/>
        <v>2893.0597640000001</v>
      </c>
      <c r="Y70" s="31">
        <f t="shared" si="86"/>
        <v>3097.1438939999998</v>
      </c>
      <c r="Z70" s="31">
        <f t="shared" si="86"/>
        <v>3095.3625809999999</v>
      </c>
      <c r="AA70" s="31">
        <f t="shared" si="86"/>
        <v>3165.5009409999998</v>
      </c>
      <c r="AB70" s="31">
        <f t="shared" si="86"/>
        <v>2946.3595190000001</v>
      </c>
      <c r="AC70" s="31">
        <f t="shared" si="86"/>
        <v>3539.4890529999998</v>
      </c>
      <c r="AD70" s="31">
        <f t="shared" si="86"/>
        <v>3629.6175480000002</v>
      </c>
      <c r="AE70" s="31">
        <f t="shared" si="86"/>
        <v>3937.7369349999999</v>
      </c>
      <c r="AF70" s="31">
        <f t="shared" si="86"/>
        <v>4067.1824889999998</v>
      </c>
      <c r="AG70" s="31">
        <f t="shared" si="86"/>
        <v>4215.54342</v>
      </c>
      <c r="AH70" s="31">
        <f t="shared" si="86"/>
        <v>4349.2654560000001</v>
      </c>
      <c r="AI70" s="31">
        <f t="shared" si="86"/>
        <v>4463.1808650000003</v>
      </c>
      <c r="AJ70" s="31">
        <f t="shared" si="86"/>
        <v>4603.6435110000002</v>
      </c>
      <c r="AK70" s="31">
        <f t="shared" si="86"/>
        <v>4758.9939850000001</v>
      </c>
      <c r="AL70" s="31">
        <f t="shared" si="86"/>
        <v>4930.9211679999999</v>
      </c>
      <c r="AM70" s="31">
        <f t="shared" si="86"/>
        <v>5066.8011829999996</v>
      </c>
      <c r="AN70" s="31">
        <f t="shared" si="86"/>
        <v>5265.0755410000002</v>
      </c>
      <c r="AO70" s="31">
        <f t="shared" si="86"/>
        <v>5393.17544</v>
      </c>
      <c r="AP70" s="31">
        <f t="shared" si="86"/>
        <v>5525.9228370000001</v>
      </c>
      <c r="AQ70" s="31">
        <f t="shared" si="86"/>
        <v>5776.1906200000003</v>
      </c>
      <c r="AR70" s="31">
        <f t="shared" si="86"/>
        <v>5995.3352130000003</v>
      </c>
      <c r="AS70" s="31">
        <f t="shared" si="86"/>
        <v>6153.6392050000004</v>
      </c>
      <c r="AT70" s="31">
        <f t="shared" si="86"/>
        <v>6474.4002099999998</v>
      </c>
      <c r="AU70" s="31">
        <f t="shared" si="86"/>
        <v>6761.9709510000002</v>
      </c>
      <c r="AV70" s="31">
        <f t="shared" si="86"/>
        <v>6979.2318560000003</v>
      </c>
      <c r="AW70" s="31">
        <f t="shared" si="86"/>
        <v>7188.7089660000001</v>
      </c>
      <c r="AX70" s="31">
        <f t="shared" si="86"/>
        <v>7417.0810849999998</v>
      </c>
      <c r="AY70" s="31">
        <f t="shared" si="86"/>
        <v>7652.3747640000001</v>
      </c>
    </row>
    <row r="71" spans="1:51">
      <c r="A71" s="31" t="str">
        <f t="shared" ref="A71:B71" si="87">A31</f>
        <v>GH</v>
      </c>
      <c r="B71" s="31" t="str">
        <f t="shared" si="87"/>
        <v>Supply</v>
      </c>
      <c r="C71" s="31" t="s">
        <v>291</v>
      </c>
      <c r="D71" s="31" t="str">
        <f t="shared" ref="D71:H71" si="88">D31</f>
        <v>Production</v>
      </c>
      <c r="E71" s="31" t="str">
        <f t="shared" si="88"/>
        <v>Primary solid biofuels</v>
      </c>
      <c r="F71" s="31" t="str">
        <f t="shared" si="88"/>
        <v>Ghana</v>
      </c>
      <c r="G71" s="31" t="str">
        <f t="shared" si="88"/>
        <v>Western Africa</v>
      </c>
      <c r="H71" s="31" t="str">
        <f t="shared" si="88"/>
        <v>Africa</v>
      </c>
      <c r="I71" s="31">
        <f t="shared" ref="I71:AY71" si="89">I31*phi_Combustible_renewables</f>
        <v>2400.0499999999997</v>
      </c>
      <c r="J71" s="31">
        <f t="shared" si="89"/>
        <v>2515.0499999999997</v>
      </c>
      <c r="K71" s="31">
        <f t="shared" si="89"/>
        <v>2635.7999999999997</v>
      </c>
      <c r="L71" s="31">
        <f t="shared" si="89"/>
        <v>2773.7999999999997</v>
      </c>
      <c r="M71" s="31">
        <f t="shared" si="89"/>
        <v>2856.6</v>
      </c>
      <c r="N71" s="31">
        <f t="shared" si="89"/>
        <v>2941.7</v>
      </c>
      <c r="O71" s="31">
        <f t="shared" si="89"/>
        <v>3030.2499999999995</v>
      </c>
      <c r="P71" s="31">
        <f t="shared" si="89"/>
        <v>3111.8999999999996</v>
      </c>
      <c r="Q71" s="31">
        <f t="shared" si="89"/>
        <v>3190.1</v>
      </c>
      <c r="R71" s="31">
        <f t="shared" si="89"/>
        <v>3278.6499999999996</v>
      </c>
      <c r="S71" s="31">
        <f t="shared" si="89"/>
        <v>3355.7</v>
      </c>
      <c r="T71" s="31">
        <f t="shared" si="89"/>
        <v>3440.7999999999997</v>
      </c>
      <c r="U71" s="31">
        <f t="shared" si="89"/>
        <v>3531.6499999999996</v>
      </c>
      <c r="V71" s="31">
        <f t="shared" si="89"/>
        <v>3654.7</v>
      </c>
      <c r="W71" s="31">
        <f t="shared" si="89"/>
        <v>3789.2499999999995</v>
      </c>
      <c r="X71" s="31">
        <f t="shared" si="89"/>
        <v>3929.5499999999997</v>
      </c>
      <c r="Y71" s="31">
        <f t="shared" si="89"/>
        <v>4077.8999999999996</v>
      </c>
      <c r="Z71" s="31">
        <f t="shared" si="89"/>
        <v>4229.7</v>
      </c>
      <c r="AA71" s="31">
        <f t="shared" si="89"/>
        <v>4388.3999999999996</v>
      </c>
      <c r="AB71" s="31">
        <f t="shared" si="89"/>
        <v>4485</v>
      </c>
      <c r="AC71" s="31">
        <f t="shared" si="89"/>
        <v>4728.7999999999993</v>
      </c>
      <c r="AD71" s="31">
        <f t="shared" si="89"/>
        <v>4907.0499999999993</v>
      </c>
      <c r="AE71" s="31">
        <f t="shared" si="89"/>
        <v>5096.7999999999993</v>
      </c>
      <c r="AF71" s="31">
        <f t="shared" si="89"/>
        <v>5294.5999999999995</v>
      </c>
      <c r="AG71" s="31">
        <f t="shared" si="89"/>
        <v>5437.2</v>
      </c>
      <c r="AH71" s="31">
        <f t="shared" si="89"/>
        <v>5568.2999999999993</v>
      </c>
      <c r="AI71" s="31">
        <f t="shared" si="89"/>
        <v>5695.95</v>
      </c>
      <c r="AJ71" s="31">
        <f t="shared" si="89"/>
        <v>5846.5999999999995</v>
      </c>
      <c r="AK71" s="31">
        <f t="shared" si="89"/>
        <v>5975.4</v>
      </c>
      <c r="AL71" s="31">
        <f t="shared" si="89"/>
        <v>4473.5</v>
      </c>
      <c r="AM71" s="31">
        <f t="shared" si="89"/>
        <v>4259.5999999999995</v>
      </c>
      <c r="AN71" s="31">
        <f t="shared" si="89"/>
        <v>4070.9999999999995</v>
      </c>
      <c r="AO71" s="31">
        <f t="shared" si="89"/>
        <v>3906.5499999999997</v>
      </c>
      <c r="AP71" s="31">
        <f t="shared" si="89"/>
        <v>3767.3999999999996</v>
      </c>
      <c r="AQ71" s="31">
        <f t="shared" si="89"/>
        <v>3653.5499999999997</v>
      </c>
      <c r="AR71" s="31">
        <f t="shared" si="89"/>
        <v>3566.1499999999996</v>
      </c>
      <c r="AS71" s="31">
        <f t="shared" si="89"/>
        <v>3527.0499999999997</v>
      </c>
      <c r="AT71" s="31">
        <f t="shared" si="89"/>
        <v>3529.35</v>
      </c>
      <c r="AU71" s="31">
        <f t="shared" si="89"/>
        <v>3594.8999999999996</v>
      </c>
      <c r="AV71" s="31">
        <f t="shared" si="89"/>
        <v>3686.8999999999996</v>
      </c>
      <c r="AW71" s="31">
        <f t="shared" si="89"/>
        <v>3875.4999999999995</v>
      </c>
      <c r="AX71" s="31">
        <f t="shared" si="89"/>
        <v>3919.2</v>
      </c>
      <c r="AY71" s="31">
        <f t="shared" si="89"/>
        <v>4085.95</v>
      </c>
    </row>
    <row r="72" spans="1:51">
      <c r="A72" s="31" t="str">
        <f t="shared" ref="A72:B72" si="90">A32</f>
        <v>GH</v>
      </c>
      <c r="B72" s="31" t="str">
        <f t="shared" si="90"/>
        <v>Supply</v>
      </c>
      <c r="C72" s="31" t="s">
        <v>291</v>
      </c>
      <c r="D72" s="31" t="str">
        <f t="shared" ref="D72:H72" si="91">D32</f>
        <v>Stock changes</v>
      </c>
      <c r="E72" s="31" t="str">
        <f t="shared" si="91"/>
        <v>Crude oil</v>
      </c>
      <c r="F72" s="31" t="str">
        <f t="shared" si="91"/>
        <v>Ghana</v>
      </c>
      <c r="G72" s="31" t="str">
        <f t="shared" si="91"/>
        <v>Western Africa</v>
      </c>
      <c r="H72" s="31" t="str">
        <f t="shared" si="91"/>
        <v>Africa</v>
      </c>
      <c r="I72" s="31">
        <f t="shared" ref="I72:AY72" si="92">I32*phi_Oil_and_oil_products</f>
        <v>-21.400000000000002</v>
      </c>
      <c r="J72" s="31">
        <f t="shared" si="92"/>
        <v>-218.28</v>
      </c>
      <c r="K72" s="31">
        <f t="shared" si="92"/>
        <v>-65.27000000000001</v>
      </c>
      <c r="L72" s="31">
        <f t="shared" si="92"/>
        <v>0</v>
      </c>
      <c r="M72" s="31">
        <f t="shared" si="92"/>
        <v>0</v>
      </c>
      <c r="N72" s="31">
        <f t="shared" si="92"/>
        <v>0</v>
      </c>
      <c r="O72" s="31">
        <f t="shared" si="92"/>
        <v>0</v>
      </c>
      <c r="P72" s="31">
        <f t="shared" si="92"/>
        <v>0</v>
      </c>
      <c r="Q72" s="31">
        <f t="shared" si="92"/>
        <v>0</v>
      </c>
      <c r="R72" s="31">
        <f t="shared" si="92"/>
        <v>0</v>
      </c>
      <c r="S72" s="31">
        <f t="shared" si="92"/>
        <v>0</v>
      </c>
      <c r="T72" s="31">
        <f t="shared" si="92"/>
        <v>0</v>
      </c>
      <c r="U72" s="31">
        <f t="shared" si="92"/>
        <v>-79.180000000000007</v>
      </c>
      <c r="V72" s="31">
        <f t="shared" si="92"/>
        <v>-104.86</v>
      </c>
      <c r="W72" s="31">
        <f t="shared" si="92"/>
        <v>82.39</v>
      </c>
      <c r="X72" s="31">
        <f t="shared" si="92"/>
        <v>43.870000000000005</v>
      </c>
      <c r="Y72" s="31">
        <f t="shared" si="92"/>
        <v>57.78</v>
      </c>
      <c r="Z72" s="31">
        <f t="shared" si="92"/>
        <v>-65.27000000000001</v>
      </c>
      <c r="AA72" s="31">
        <f t="shared" si="92"/>
        <v>39.590000000000003</v>
      </c>
      <c r="AB72" s="31">
        <f t="shared" si="92"/>
        <v>-35.31</v>
      </c>
      <c r="AC72" s="31">
        <f t="shared" si="92"/>
        <v>-31.03</v>
      </c>
      <c r="AD72" s="31">
        <f t="shared" si="92"/>
        <v>-38.520000000000003</v>
      </c>
      <c r="AE72" s="31">
        <f t="shared" si="92"/>
        <v>93.09</v>
      </c>
      <c r="AF72" s="31">
        <f t="shared" si="92"/>
        <v>-40.660000000000004</v>
      </c>
      <c r="AG72" s="31">
        <f t="shared" si="92"/>
        <v>75.97</v>
      </c>
      <c r="AH72" s="31">
        <f t="shared" si="92"/>
        <v>0</v>
      </c>
      <c r="AI72" s="31">
        <f t="shared" si="92"/>
        <v>0</v>
      </c>
      <c r="AJ72" s="31">
        <f t="shared" si="92"/>
        <v>0</v>
      </c>
      <c r="AK72" s="31">
        <f t="shared" si="92"/>
        <v>0</v>
      </c>
      <c r="AL72" s="31">
        <f t="shared" si="92"/>
        <v>0</v>
      </c>
      <c r="AM72" s="31">
        <f t="shared" si="92"/>
        <v>0</v>
      </c>
      <c r="AN72" s="31">
        <f t="shared" si="92"/>
        <v>0</v>
      </c>
      <c r="AO72" s="31">
        <f t="shared" si="92"/>
        <v>0</v>
      </c>
      <c r="AP72" s="31">
        <f t="shared" si="92"/>
        <v>0</v>
      </c>
      <c r="AQ72" s="31">
        <f t="shared" si="92"/>
        <v>0</v>
      </c>
      <c r="AR72" s="31">
        <f t="shared" si="92"/>
        <v>0</v>
      </c>
      <c r="AS72" s="31">
        <f t="shared" si="92"/>
        <v>0</v>
      </c>
      <c r="AT72" s="31">
        <f t="shared" si="92"/>
        <v>-131.61000000000001</v>
      </c>
      <c r="AU72" s="31">
        <f t="shared" si="92"/>
        <v>-127.33000000000001</v>
      </c>
      <c r="AV72" s="31">
        <f t="shared" si="92"/>
        <v>-180.83</v>
      </c>
      <c r="AW72" s="31">
        <f t="shared" si="92"/>
        <v>326.35000000000002</v>
      </c>
      <c r="AX72" s="31">
        <f t="shared" si="92"/>
        <v>95.23</v>
      </c>
      <c r="AY72" s="31">
        <f t="shared" si="92"/>
        <v>-224.70000000000002</v>
      </c>
    </row>
    <row r="73" spans="1:51">
      <c r="A73" s="31" t="str">
        <f t="shared" ref="A73:B73" si="93">A33</f>
        <v>GH</v>
      </c>
      <c r="B73" s="31" t="str">
        <f t="shared" si="93"/>
        <v>Supply</v>
      </c>
      <c r="C73" s="31" t="s">
        <v>291</v>
      </c>
      <c r="D73" s="31" t="str">
        <f t="shared" ref="D73:H73" si="94">D33</f>
        <v>Stock changes</v>
      </c>
      <c r="E73" s="31" t="str">
        <f t="shared" si="94"/>
        <v>Fuel oil</v>
      </c>
      <c r="F73" s="31" t="str">
        <f t="shared" si="94"/>
        <v>Ghana</v>
      </c>
      <c r="G73" s="31" t="str">
        <f t="shared" si="94"/>
        <v>Western Africa</v>
      </c>
      <c r="H73" s="31" t="str">
        <f t="shared" si="94"/>
        <v>Africa</v>
      </c>
      <c r="I73" s="31">
        <f t="shared" ref="I73:AY73" si="95">I33*phi_Oil_and_oil_products</f>
        <v>-8.56</v>
      </c>
      <c r="J73" s="31">
        <f t="shared" si="95"/>
        <v>-41.730000000000004</v>
      </c>
      <c r="K73" s="31">
        <f t="shared" si="95"/>
        <v>-37.450000000000003</v>
      </c>
      <c r="L73" s="31">
        <f t="shared" si="95"/>
        <v>0</v>
      </c>
      <c r="M73" s="31">
        <f t="shared" si="95"/>
        <v>-2.14</v>
      </c>
      <c r="N73" s="31">
        <f t="shared" si="95"/>
        <v>8.56</v>
      </c>
      <c r="O73" s="31">
        <f t="shared" si="95"/>
        <v>-11.770000000000001</v>
      </c>
      <c r="P73" s="31">
        <f t="shared" si="95"/>
        <v>5.3500000000000005</v>
      </c>
      <c r="Q73" s="31">
        <f t="shared" si="95"/>
        <v>8.56</v>
      </c>
      <c r="R73" s="31">
        <f t="shared" si="95"/>
        <v>-4.28</v>
      </c>
      <c r="S73" s="31">
        <f t="shared" si="95"/>
        <v>-32.1</v>
      </c>
      <c r="T73" s="31">
        <f t="shared" si="95"/>
        <v>24.610000000000003</v>
      </c>
      <c r="U73" s="31">
        <f t="shared" si="95"/>
        <v>18.190000000000001</v>
      </c>
      <c r="V73" s="31">
        <f t="shared" si="95"/>
        <v>-21.400000000000002</v>
      </c>
      <c r="W73" s="31">
        <f t="shared" si="95"/>
        <v>32.1</v>
      </c>
      <c r="X73" s="31">
        <f t="shared" si="95"/>
        <v>0</v>
      </c>
      <c r="Y73" s="31">
        <f t="shared" si="95"/>
        <v>0</v>
      </c>
      <c r="Z73" s="31">
        <f t="shared" si="95"/>
        <v>-19.260000000000002</v>
      </c>
      <c r="AA73" s="31">
        <f t="shared" si="95"/>
        <v>-13.91</v>
      </c>
      <c r="AB73" s="31">
        <f t="shared" si="95"/>
        <v>33.17</v>
      </c>
      <c r="AC73" s="31">
        <f t="shared" si="95"/>
        <v>-20.330000000000002</v>
      </c>
      <c r="AD73" s="31">
        <f t="shared" si="95"/>
        <v>-12.84</v>
      </c>
      <c r="AE73" s="31">
        <f t="shared" si="95"/>
        <v>23.540000000000003</v>
      </c>
      <c r="AF73" s="31">
        <f t="shared" si="95"/>
        <v>-6.42</v>
      </c>
      <c r="AG73" s="31">
        <f t="shared" si="95"/>
        <v>14.98</v>
      </c>
      <c r="AH73" s="31">
        <f t="shared" si="95"/>
        <v>0</v>
      </c>
      <c r="AI73" s="31">
        <f t="shared" si="95"/>
        <v>0</v>
      </c>
      <c r="AJ73" s="31">
        <f t="shared" si="95"/>
        <v>0</v>
      </c>
      <c r="AK73" s="31">
        <f t="shared" si="95"/>
        <v>0</v>
      </c>
      <c r="AL73" s="31">
        <f t="shared" si="95"/>
        <v>-13.91</v>
      </c>
      <c r="AM73" s="31">
        <f t="shared" si="95"/>
        <v>7.49</v>
      </c>
      <c r="AN73" s="31">
        <f t="shared" si="95"/>
        <v>8.56</v>
      </c>
      <c r="AO73" s="31">
        <f t="shared" si="95"/>
        <v>-29.96</v>
      </c>
      <c r="AP73" s="31">
        <f t="shared" si="95"/>
        <v>14.98</v>
      </c>
      <c r="AQ73" s="31">
        <f t="shared" si="95"/>
        <v>6.42</v>
      </c>
      <c r="AR73" s="31">
        <f t="shared" si="95"/>
        <v>-54.57</v>
      </c>
      <c r="AS73" s="31">
        <f t="shared" si="95"/>
        <v>33.17</v>
      </c>
      <c r="AT73" s="31">
        <f t="shared" si="95"/>
        <v>-26.75</v>
      </c>
      <c r="AU73" s="31">
        <f t="shared" si="95"/>
        <v>46.010000000000005</v>
      </c>
      <c r="AV73" s="31">
        <f t="shared" si="95"/>
        <v>5.3500000000000005</v>
      </c>
      <c r="AW73" s="31">
        <f t="shared" si="95"/>
        <v>-8.56</v>
      </c>
      <c r="AX73" s="31">
        <f t="shared" si="95"/>
        <v>-2.14</v>
      </c>
      <c r="AY73" s="31">
        <f t="shared" si="95"/>
        <v>-44.940000000000005</v>
      </c>
    </row>
    <row r="74" spans="1:51">
      <c r="A74" s="31" t="str">
        <f t="shared" ref="A74:B74" si="96">A34</f>
        <v>GH</v>
      </c>
      <c r="B74" s="31" t="str">
        <f t="shared" si="96"/>
        <v>Supply</v>
      </c>
      <c r="C74" s="31" t="s">
        <v>291</v>
      </c>
      <c r="D74" s="31" t="str">
        <f t="shared" ref="D74:H74" si="97">D34</f>
        <v>Stock changes</v>
      </c>
      <c r="E74" s="31" t="str">
        <f t="shared" si="97"/>
        <v>Gas/diesel oil excl. biofuels</v>
      </c>
      <c r="F74" s="31" t="str">
        <f t="shared" si="97"/>
        <v>Ghana</v>
      </c>
      <c r="G74" s="31" t="str">
        <f t="shared" si="97"/>
        <v>Western Africa</v>
      </c>
      <c r="H74" s="31" t="str">
        <f t="shared" si="97"/>
        <v>Africa</v>
      </c>
      <c r="I74" s="31">
        <f t="shared" ref="I74:AY74" si="98">I34*phi_Oil_and_oil_products</f>
        <v>11.770000000000001</v>
      </c>
      <c r="J74" s="31">
        <f t="shared" si="98"/>
        <v>13.91</v>
      </c>
      <c r="K74" s="31">
        <f t="shared" si="98"/>
        <v>10.700000000000001</v>
      </c>
      <c r="L74" s="31">
        <f t="shared" si="98"/>
        <v>-1.07</v>
      </c>
      <c r="M74" s="31">
        <f t="shared" si="98"/>
        <v>18.190000000000001</v>
      </c>
      <c r="N74" s="31">
        <f t="shared" si="98"/>
        <v>3.21</v>
      </c>
      <c r="O74" s="31">
        <f t="shared" si="98"/>
        <v>-6.42</v>
      </c>
      <c r="P74" s="31">
        <f t="shared" si="98"/>
        <v>-3.21</v>
      </c>
      <c r="Q74" s="31">
        <f t="shared" si="98"/>
        <v>-17.12</v>
      </c>
      <c r="R74" s="31">
        <f t="shared" si="98"/>
        <v>-23.540000000000003</v>
      </c>
      <c r="S74" s="31">
        <f t="shared" si="98"/>
        <v>-28.89</v>
      </c>
      <c r="T74" s="31">
        <f t="shared" si="98"/>
        <v>79.180000000000007</v>
      </c>
      <c r="U74" s="31">
        <f t="shared" si="98"/>
        <v>-2.14</v>
      </c>
      <c r="V74" s="31">
        <f t="shared" si="98"/>
        <v>6.42</v>
      </c>
      <c r="W74" s="31">
        <f t="shared" si="98"/>
        <v>0</v>
      </c>
      <c r="X74" s="31">
        <f t="shared" si="98"/>
        <v>0</v>
      </c>
      <c r="Y74" s="31">
        <f t="shared" si="98"/>
        <v>-25.68</v>
      </c>
      <c r="Z74" s="31">
        <f t="shared" si="98"/>
        <v>8.56</v>
      </c>
      <c r="AA74" s="31">
        <f t="shared" si="98"/>
        <v>-2.14</v>
      </c>
      <c r="AB74" s="31">
        <f t="shared" si="98"/>
        <v>-22.470000000000002</v>
      </c>
      <c r="AC74" s="31">
        <f t="shared" si="98"/>
        <v>32.1</v>
      </c>
      <c r="AD74" s="31">
        <f t="shared" si="98"/>
        <v>-4.28</v>
      </c>
      <c r="AE74" s="31">
        <f t="shared" si="98"/>
        <v>-3.21</v>
      </c>
      <c r="AF74" s="31">
        <f t="shared" si="98"/>
        <v>17.12</v>
      </c>
      <c r="AG74" s="31">
        <f t="shared" si="98"/>
        <v>0</v>
      </c>
      <c r="AH74" s="31">
        <f t="shared" si="98"/>
        <v>0</v>
      </c>
      <c r="AI74" s="31">
        <f t="shared" si="98"/>
        <v>0</v>
      </c>
      <c r="AJ74" s="31">
        <f t="shared" si="98"/>
        <v>0</v>
      </c>
      <c r="AK74" s="31">
        <f t="shared" si="98"/>
        <v>0</v>
      </c>
      <c r="AL74" s="31">
        <f t="shared" si="98"/>
        <v>0</v>
      </c>
      <c r="AM74" s="31">
        <f t="shared" si="98"/>
        <v>0</v>
      </c>
      <c r="AN74" s="31">
        <f t="shared" si="98"/>
        <v>0</v>
      </c>
      <c r="AO74" s="31">
        <f t="shared" si="98"/>
        <v>0</v>
      </c>
      <c r="AP74" s="31">
        <f t="shared" si="98"/>
        <v>0</v>
      </c>
      <c r="AQ74" s="31">
        <f t="shared" si="98"/>
        <v>0</v>
      </c>
      <c r="AR74" s="31">
        <f t="shared" si="98"/>
        <v>0</v>
      </c>
      <c r="AS74" s="31">
        <f t="shared" si="98"/>
        <v>0</v>
      </c>
      <c r="AT74" s="31">
        <f t="shared" si="98"/>
        <v>0</v>
      </c>
      <c r="AU74" s="31">
        <f t="shared" si="98"/>
        <v>0</v>
      </c>
      <c r="AV74" s="31">
        <f t="shared" si="98"/>
        <v>0</v>
      </c>
      <c r="AW74" s="31">
        <f t="shared" si="98"/>
        <v>0</v>
      </c>
      <c r="AX74" s="31">
        <f t="shared" si="98"/>
        <v>0</v>
      </c>
      <c r="AY74" s="31">
        <f t="shared" si="98"/>
        <v>0</v>
      </c>
    </row>
    <row r="75" spans="1:51">
      <c r="A75" s="31" t="str">
        <f t="shared" ref="A75:B75" si="99">A35</f>
        <v>GH</v>
      </c>
      <c r="B75" s="31" t="str">
        <f t="shared" si="99"/>
        <v>Supply</v>
      </c>
      <c r="C75" s="31" t="s">
        <v>291</v>
      </c>
      <c r="D75" s="31" t="str">
        <f t="shared" ref="D75:H75" si="100">D35</f>
        <v>Stock changes</v>
      </c>
      <c r="E75" s="31" t="str">
        <f t="shared" si="100"/>
        <v>Kerosene type jet fuel excl. biofuels</v>
      </c>
      <c r="F75" s="31" t="str">
        <f t="shared" si="100"/>
        <v>Ghana</v>
      </c>
      <c r="G75" s="31" t="str">
        <f t="shared" si="100"/>
        <v>Western Africa</v>
      </c>
      <c r="H75" s="31" t="str">
        <f t="shared" si="100"/>
        <v>Africa</v>
      </c>
      <c r="I75" s="31">
        <f t="shared" ref="I75:AY75" si="101">I35*phi_Oil_and_oil_products</f>
        <v>0</v>
      </c>
      <c r="J75" s="31">
        <f t="shared" si="101"/>
        <v>0</v>
      </c>
      <c r="K75" s="31">
        <f t="shared" si="101"/>
        <v>0</v>
      </c>
      <c r="L75" s="31">
        <f t="shared" si="101"/>
        <v>4.28</v>
      </c>
      <c r="M75" s="31">
        <f t="shared" si="101"/>
        <v>1.07</v>
      </c>
      <c r="N75" s="31">
        <f t="shared" si="101"/>
        <v>1.07</v>
      </c>
      <c r="O75" s="31">
        <f t="shared" si="101"/>
        <v>0</v>
      </c>
      <c r="P75" s="31">
        <f t="shared" si="101"/>
        <v>-3.21</v>
      </c>
      <c r="Q75" s="31">
        <f t="shared" si="101"/>
        <v>-1.07</v>
      </c>
      <c r="R75" s="31">
        <f t="shared" si="101"/>
        <v>2.14</v>
      </c>
      <c r="S75" s="31">
        <f t="shared" si="101"/>
        <v>-7.49</v>
      </c>
      <c r="T75" s="31">
        <f t="shared" si="101"/>
        <v>-6.42</v>
      </c>
      <c r="U75" s="31">
        <f t="shared" si="101"/>
        <v>16.05</v>
      </c>
      <c r="V75" s="31">
        <f t="shared" si="101"/>
        <v>0</v>
      </c>
      <c r="W75" s="31">
        <f t="shared" si="101"/>
        <v>2.14</v>
      </c>
      <c r="X75" s="31">
        <f t="shared" si="101"/>
        <v>0</v>
      </c>
      <c r="Y75" s="31">
        <f t="shared" si="101"/>
        <v>0</v>
      </c>
      <c r="Z75" s="31">
        <f t="shared" si="101"/>
        <v>-5.3500000000000005</v>
      </c>
      <c r="AA75" s="31">
        <f t="shared" si="101"/>
        <v>1.07</v>
      </c>
      <c r="AB75" s="31">
        <f t="shared" si="101"/>
        <v>4.28</v>
      </c>
      <c r="AC75" s="31">
        <f t="shared" si="101"/>
        <v>0</v>
      </c>
      <c r="AD75" s="31">
        <f t="shared" si="101"/>
        <v>0</v>
      </c>
      <c r="AE75" s="31">
        <f t="shared" si="101"/>
        <v>-3.21</v>
      </c>
      <c r="AF75" s="31">
        <f t="shared" si="101"/>
        <v>2.14</v>
      </c>
      <c r="AG75" s="31">
        <f t="shared" si="101"/>
        <v>5.3500000000000005</v>
      </c>
      <c r="AH75" s="31">
        <f t="shared" si="101"/>
        <v>0</v>
      </c>
      <c r="AI75" s="31">
        <f t="shared" si="101"/>
        <v>0</v>
      </c>
      <c r="AJ75" s="31">
        <f t="shared" si="101"/>
        <v>0</v>
      </c>
      <c r="AK75" s="31">
        <f t="shared" si="101"/>
        <v>0</v>
      </c>
      <c r="AL75" s="31">
        <f t="shared" si="101"/>
        <v>-47.080000000000005</v>
      </c>
      <c r="AM75" s="31">
        <f t="shared" si="101"/>
        <v>-11.770000000000001</v>
      </c>
      <c r="AN75" s="31">
        <f t="shared" si="101"/>
        <v>-46.010000000000005</v>
      </c>
      <c r="AO75" s="31">
        <f t="shared" si="101"/>
        <v>-34.24</v>
      </c>
      <c r="AP75" s="31">
        <f t="shared" si="101"/>
        <v>0</v>
      </c>
      <c r="AQ75" s="31">
        <f t="shared" si="101"/>
        <v>0</v>
      </c>
      <c r="AR75" s="31">
        <f t="shared" si="101"/>
        <v>-35.31</v>
      </c>
      <c r="AS75" s="31">
        <f t="shared" si="101"/>
        <v>-7.49</v>
      </c>
      <c r="AT75" s="31">
        <f t="shared" si="101"/>
        <v>-42.800000000000004</v>
      </c>
      <c r="AU75" s="31">
        <f t="shared" si="101"/>
        <v>52.43</v>
      </c>
      <c r="AV75" s="31">
        <f t="shared" si="101"/>
        <v>-10.700000000000001</v>
      </c>
      <c r="AW75" s="31">
        <f t="shared" si="101"/>
        <v>21.400000000000002</v>
      </c>
      <c r="AX75" s="31">
        <f t="shared" si="101"/>
        <v>5.3500000000000005</v>
      </c>
      <c r="AY75" s="31">
        <f t="shared" si="101"/>
        <v>35.31</v>
      </c>
    </row>
    <row r="76" spans="1:51">
      <c r="A76" s="31" t="str">
        <f t="shared" ref="A76:B76" si="102">A36</f>
        <v>GH</v>
      </c>
      <c r="B76" s="31" t="str">
        <f t="shared" si="102"/>
        <v>Supply</v>
      </c>
      <c r="C76" s="31" t="s">
        <v>291</v>
      </c>
      <c r="D76" s="31" t="str">
        <f t="shared" ref="D76:H76" si="103">D36</f>
        <v>Stock changes</v>
      </c>
      <c r="E76" s="31" t="str">
        <f t="shared" si="103"/>
        <v>Liquefied petroleum gases (LPG)</v>
      </c>
      <c r="F76" s="31" t="str">
        <f t="shared" si="103"/>
        <v>Ghana</v>
      </c>
      <c r="G76" s="31" t="str">
        <f t="shared" si="103"/>
        <v>Western Africa</v>
      </c>
      <c r="H76" s="31" t="str">
        <f t="shared" si="103"/>
        <v>Africa</v>
      </c>
      <c r="I76" s="31">
        <f t="shared" ref="I76:AY76" si="104">I36*phi_Oil_and_oil_products</f>
        <v>0</v>
      </c>
      <c r="J76" s="31">
        <f t="shared" si="104"/>
        <v>0</v>
      </c>
      <c r="K76" s="31">
        <f t="shared" si="104"/>
        <v>0</v>
      </c>
      <c r="L76" s="31">
        <f t="shared" si="104"/>
        <v>0</v>
      </c>
      <c r="M76" s="31">
        <f t="shared" si="104"/>
        <v>0</v>
      </c>
      <c r="N76" s="31">
        <f t="shared" si="104"/>
        <v>0</v>
      </c>
      <c r="O76" s="31">
        <f t="shared" si="104"/>
        <v>0</v>
      </c>
      <c r="P76" s="31">
        <f t="shared" si="104"/>
        <v>0</v>
      </c>
      <c r="Q76" s="31">
        <f t="shared" si="104"/>
        <v>0</v>
      </c>
      <c r="R76" s="31">
        <f t="shared" si="104"/>
        <v>0</v>
      </c>
      <c r="S76" s="31">
        <f t="shared" si="104"/>
        <v>0</v>
      </c>
      <c r="T76" s="31">
        <f t="shared" si="104"/>
        <v>0</v>
      </c>
      <c r="U76" s="31">
        <f t="shared" si="104"/>
        <v>0</v>
      </c>
      <c r="V76" s="31">
        <f t="shared" si="104"/>
        <v>0</v>
      </c>
      <c r="W76" s="31">
        <f t="shared" si="104"/>
        <v>1.07</v>
      </c>
      <c r="X76" s="31">
        <f t="shared" si="104"/>
        <v>0</v>
      </c>
      <c r="Y76" s="31">
        <f t="shared" si="104"/>
        <v>0</v>
      </c>
      <c r="Z76" s="31">
        <f t="shared" si="104"/>
        <v>-1.07</v>
      </c>
      <c r="AA76" s="31">
        <f t="shared" si="104"/>
        <v>-1.07</v>
      </c>
      <c r="AB76" s="31">
        <f t="shared" si="104"/>
        <v>1.07</v>
      </c>
      <c r="AC76" s="31">
        <f t="shared" si="104"/>
        <v>-1.07</v>
      </c>
      <c r="AD76" s="31">
        <f t="shared" si="104"/>
        <v>0</v>
      </c>
      <c r="AE76" s="31">
        <f t="shared" si="104"/>
        <v>1.07</v>
      </c>
      <c r="AF76" s="31">
        <f t="shared" si="104"/>
        <v>-1.07</v>
      </c>
      <c r="AG76" s="31">
        <f t="shared" si="104"/>
        <v>1.07</v>
      </c>
      <c r="AH76" s="31">
        <f t="shared" si="104"/>
        <v>0</v>
      </c>
      <c r="AI76" s="31">
        <f t="shared" si="104"/>
        <v>0</v>
      </c>
      <c r="AJ76" s="31">
        <f t="shared" si="104"/>
        <v>0</v>
      </c>
      <c r="AK76" s="31">
        <f t="shared" si="104"/>
        <v>0</v>
      </c>
      <c r="AL76" s="31">
        <f t="shared" si="104"/>
        <v>0</v>
      </c>
      <c r="AM76" s="31">
        <f t="shared" si="104"/>
        <v>0</v>
      </c>
      <c r="AN76" s="31">
        <f t="shared" si="104"/>
        <v>0</v>
      </c>
      <c r="AO76" s="31">
        <f t="shared" si="104"/>
        <v>0</v>
      </c>
      <c r="AP76" s="31">
        <f t="shared" si="104"/>
        <v>0</v>
      </c>
      <c r="AQ76" s="31">
        <f t="shared" si="104"/>
        <v>0</v>
      </c>
      <c r="AR76" s="31">
        <f t="shared" si="104"/>
        <v>0</v>
      </c>
      <c r="AS76" s="31">
        <f t="shared" si="104"/>
        <v>0</v>
      </c>
      <c r="AT76" s="31">
        <f t="shared" si="104"/>
        <v>0</v>
      </c>
      <c r="AU76" s="31">
        <f t="shared" si="104"/>
        <v>0</v>
      </c>
      <c r="AV76" s="31">
        <f t="shared" si="104"/>
        <v>0</v>
      </c>
      <c r="AW76" s="31">
        <f t="shared" si="104"/>
        <v>0</v>
      </c>
      <c r="AX76" s="31">
        <f t="shared" si="104"/>
        <v>0</v>
      </c>
      <c r="AY76" s="31">
        <f t="shared" si="104"/>
        <v>0</v>
      </c>
    </row>
    <row r="77" spans="1:51">
      <c r="A77" s="31" t="str">
        <f t="shared" ref="A77:B77" si="105">A37</f>
        <v>GH</v>
      </c>
      <c r="B77" s="31" t="str">
        <f t="shared" si="105"/>
        <v>Supply</v>
      </c>
      <c r="C77" s="31" t="s">
        <v>291</v>
      </c>
      <c r="D77" s="31" t="str">
        <f t="shared" ref="D77:H77" si="106">D37</f>
        <v>Stock changes</v>
      </c>
      <c r="E77" s="31" t="str">
        <f t="shared" si="106"/>
        <v>Motor gasoline excl. biofuels</v>
      </c>
      <c r="F77" s="31" t="str">
        <f t="shared" si="106"/>
        <v>Ghana</v>
      </c>
      <c r="G77" s="31" t="str">
        <f t="shared" si="106"/>
        <v>Western Africa</v>
      </c>
      <c r="H77" s="31" t="str">
        <f t="shared" si="106"/>
        <v>Africa</v>
      </c>
      <c r="I77" s="31">
        <f t="shared" ref="I77:AY77" si="107">I37*phi_Oil_and_oil_products</f>
        <v>0</v>
      </c>
      <c r="J77" s="31">
        <f t="shared" si="107"/>
        <v>0</v>
      </c>
      <c r="K77" s="31">
        <f t="shared" si="107"/>
        <v>0</v>
      </c>
      <c r="L77" s="31">
        <f t="shared" si="107"/>
        <v>-6.42</v>
      </c>
      <c r="M77" s="31">
        <f t="shared" si="107"/>
        <v>1.07</v>
      </c>
      <c r="N77" s="31">
        <f t="shared" si="107"/>
        <v>1.07</v>
      </c>
      <c r="O77" s="31">
        <f t="shared" si="107"/>
        <v>-1.07</v>
      </c>
      <c r="P77" s="31">
        <f t="shared" si="107"/>
        <v>-2.14</v>
      </c>
      <c r="Q77" s="31">
        <f t="shared" si="107"/>
        <v>-2.14</v>
      </c>
      <c r="R77" s="31">
        <f t="shared" si="107"/>
        <v>2.14</v>
      </c>
      <c r="S77" s="31">
        <f t="shared" si="107"/>
        <v>1.07</v>
      </c>
      <c r="T77" s="31">
        <f t="shared" si="107"/>
        <v>5.3500000000000005</v>
      </c>
      <c r="U77" s="31">
        <f t="shared" si="107"/>
        <v>-10.700000000000001</v>
      </c>
      <c r="V77" s="31">
        <f t="shared" si="107"/>
        <v>6.42</v>
      </c>
      <c r="W77" s="31">
        <f t="shared" si="107"/>
        <v>5.3500000000000005</v>
      </c>
      <c r="X77" s="31">
        <f t="shared" si="107"/>
        <v>0</v>
      </c>
      <c r="Y77" s="31">
        <f t="shared" si="107"/>
        <v>0</v>
      </c>
      <c r="Z77" s="31">
        <f t="shared" si="107"/>
        <v>-7.49</v>
      </c>
      <c r="AA77" s="31">
        <f t="shared" si="107"/>
        <v>-4.28</v>
      </c>
      <c r="AB77" s="31">
        <f t="shared" si="107"/>
        <v>-9.6300000000000008</v>
      </c>
      <c r="AC77" s="31">
        <f t="shared" si="107"/>
        <v>13.91</v>
      </c>
      <c r="AD77" s="31">
        <f t="shared" si="107"/>
        <v>3.21</v>
      </c>
      <c r="AE77" s="31">
        <f t="shared" si="107"/>
        <v>-3.21</v>
      </c>
      <c r="AF77" s="31">
        <f t="shared" si="107"/>
        <v>-18.190000000000001</v>
      </c>
      <c r="AG77" s="31">
        <f t="shared" si="107"/>
        <v>27.82</v>
      </c>
      <c r="AH77" s="31">
        <f t="shared" si="107"/>
        <v>0</v>
      </c>
      <c r="AI77" s="31">
        <f t="shared" si="107"/>
        <v>0</v>
      </c>
      <c r="AJ77" s="31">
        <f t="shared" si="107"/>
        <v>0</v>
      </c>
      <c r="AK77" s="31">
        <f t="shared" si="107"/>
        <v>0</v>
      </c>
      <c r="AL77" s="31">
        <f t="shared" si="107"/>
        <v>0</v>
      </c>
      <c r="AM77" s="31">
        <f t="shared" si="107"/>
        <v>0</v>
      </c>
      <c r="AN77" s="31">
        <f t="shared" si="107"/>
        <v>0</v>
      </c>
      <c r="AO77" s="31">
        <f t="shared" si="107"/>
        <v>0</v>
      </c>
      <c r="AP77" s="31">
        <f t="shared" si="107"/>
        <v>0</v>
      </c>
      <c r="AQ77" s="31">
        <f t="shared" si="107"/>
        <v>0</v>
      </c>
      <c r="AR77" s="31">
        <f t="shared" si="107"/>
        <v>0</v>
      </c>
      <c r="AS77" s="31">
        <f t="shared" si="107"/>
        <v>0</v>
      </c>
      <c r="AT77" s="31">
        <f t="shared" si="107"/>
        <v>0</v>
      </c>
      <c r="AU77" s="31">
        <f t="shared" si="107"/>
        <v>0</v>
      </c>
      <c r="AV77" s="31">
        <f t="shared" si="107"/>
        <v>0</v>
      </c>
      <c r="AW77" s="31">
        <f t="shared" si="107"/>
        <v>0</v>
      </c>
      <c r="AX77" s="31">
        <f t="shared" si="107"/>
        <v>0</v>
      </c>
      <c r="AY77" s="31">
        <f t="shared" si="107"/>
        <v>-16.05</v>
      </c>
    </row>
    <row r="78" spans="1:51">
      <c r="A78" s="31" t="str">
        <f t="shared" ref="A78:B78" si="108">A38</f>
        <v>GH</v>
      </c>
      <c r="B78" s="31" t="str">
        <f t="shared" si="108"/>
        <v>Supply</v>
      </c>
      <c r="C78" s="31" t="s">
        <v>291</v>
      </c>
      <c r="D78" s="31" t="str">
        <f t="shared" ref="D78:H78" si="109">D38</f>
        <v>Stock changes</v>
      </c>
      <c r="E78" s="31" t="str">
        <f t="shared" si="109"/>
        <v>Other kerosene</v>
      </c>
      <c r="F78" s="31" t="str">
        <f t="shared" si="109"/>
        <v>Ghana</v>
      </c>
      <c r="G78" s="31" t="str">
        <f t="shared" si="109"/>
        <v>Western Africa</v>
      </c>
      <c r="H78" s="31" t="str">
        <f t="shared" si="109"/>
        <v>Africa</v>
      </c>
      <c r="I78" s="31">
        <f t="shared" ref="I78:AY78" si="110">I38*phi_Oil_and_oil_products</f>
        <v>0</v>
      </c>
      <c r="J78" s="31">
        <f t="shared" si="110"/>
        <v>0</v>
      </c>
      <c r="K78" s="31">
        <f t="shared" si="110"/>
        <v>0</v>
      </c>
      <c r="L78" s="31">
        <f t="shared" si="110"/>
        <v>0</v>
      </c>
      <c r="M78" s="31">
        <f t="shared" si="110"/>
        <v>-1.07</v>
      </c>
      <c r="N78" s="31">
        <f t="shared" si="110"/>
        <v>3.21</v>
      </c>
      <c r="O78" s="31">
        <f t="shared" si="110"/>
        <v>-1.07</v>
      </c>
      <c r="P78" s="31">
        <f t="shared" si="110"/>
        <v>-2.14</v>
      </c>
      <c r="Q78" s="31">
        <f t="shared" si="110"/>
        <v>-3.21</v>
      </c>
      <c r="R78" s="31">
        <f t="shared" si="110"/>
        <v>2.14</v>
      </c>
      <c r="S78" s="31">
        <f t="shared" si="110"/>
        <v>3.21</v>
      </c>
      <c r="T78" s="31">
        <f t="shared" si="110"/>
        <v>1.07</v>
      </c>
      <c r="U78" s="31">
        <f t="shared" si="110"/>
        <v>0</v>
      </c>
      <c r="V78" s="31">
        <f t="shared" si="110"/>
        <v>-3.21</v>
      </c>
      <c r="W78" s="31">
        <f t="shared" si="110"/>
        <v>8.56</v>
      </c>
      <c r="X78" s="31">
        <f t="shared" si="110"/>
        <v>0</v>
      </c>
      <c r="Y78" s="31">
        <f t="shared" si="110"/>
        <v>0</v>
      </c>
      <c r="Z78" s="31">
        <f t="shared" si="110"/>
        <v>-6.42</v>
      </c>
      <c r="AA78" s="31">
        <f t="shared" si="110"/>
        <v>0</v>
      </c>
      <c r="AB78" s="31">
        <f t="shared" si="110"/>
        <v>6.42</v>
      </c>
      <c r="AC78" s="31">
        <f t="shared" si="110"/>
        <v>-14.98</v>
      </c>
      <c r="AD78" s="31">
        <f t="shared" si="110"/>
        <v>8.56</v>
      </c>
      <c r="AE78" s="31">
        <f t="shared" si="110"/>
        <v>-1.07</v>
      </c>
      <c r="AF78" s="31">
        <f t="shared" si="110"/>
        <v>-1.07</v>
      </c>
      <c r="AG78" s="31">
        <f t="shared" si="110"/>
        <v>7.49</v>
      </c>
      <c r="AH78" s="31">
        <f t="shared" si="110"/>
        <v>0</v>
      </c>
      <c r="AI78" s="31">
        <f t="shared" si="110"/>
        <v>0</v>
      </c>
      <c r="AJ78" s="31">
        <f t="shared" si="110"/>
        <v>0</v>
      </c>
      <c r="AK78" s="31">
        <f t="shared" si="110"/>
        <v>0</v>
      </c>
      <c r="AL78" s="31">
        <f t="shared" si="110"/>
        <v>0</v>
      </c>
      <c r="AM78" s="31">
        <f t="shared" si="110"/>
        <v>0</v>
      </c>
      <c r="AN78" s="31">
        <f t="shared" si="110"/>
        <v>0</v>
      </c>
      <c r="AO78" s="31">
        <f t="shared" si="110"/>
        <v>0</v>
      </c>
      <c r="AP78" s="31">
        <f t="shared" si="110"/>
        <v>0</v>
      </c>
      <c r="AQ78" s="31">
        <f t="shared" si="110"/>
        <v>0</v>
      </c>
      <c r="AR78" s="31">
        <f t="shared" si="110"/>
        <v>0</v>
      </c>
      <c r="AS78" s="31">
        <f t="shared" si="110"/>
        <v>0</v>
      </c>
      <c r="AT78" s="31">
        <f t="shared" si="110"/>
        <v>0</v>
      </c>
      <c r="AU78" s="31">
        <f t="shared" si="110"/>
        <v>0</v>
      </c>
      <c r="AV78" s="31">
        <f t="shared" si="110"/>
        <v>0</v>
      </c>
      <c r="AW78" s="31">
        <f t="shared" si="110"/>
        <v>0</v>
      </c>
      <c r="AX78" s="31">
        <f t="shared" si="110"/>
        <v>0</v>
      </c>
      <c r="AY78" s="31">
        <f t="shared" si="110"/>
        <v>0</v>
      </c>
    </row>
    <row r="79" spans="1:51">
      <c r="A79" s="31"/>
      <c r="B79" s="31"/>
      <c r="C79" s="31"/>
      <c r="D79" s="31"/>
      <c r="E79" s="31"/>
      <c r="F79" s="31"/>
      <c r="G79" s="31"/>
      <c r="H79" s="31"/>
      <c r="I79" s="31"/>
      <c r="J79" s="31"/>
      <c r="K79" s="31"/>
      <c r="L79" s="31"/>
      <c r="M79" s="31"/>
      <c r="N79" s="31"/>
      <c r="O79" s="31"/>
      <c r="P79" s="31"/>
      <c r="Q79" s="31"/>
      <c r="R79" s="31"/>
      <c r="S79" s="31"/>
      <c r="T79" s="31"/>
      <c r="U79" s="31"/>
      <c r="V79" s="31"/>
      <c r="W79" s="31"/>
      <c r="X79" s="31"/>
      <c r="Y79" s="31"/>
      <c r="Z79" s="31"/>
      <c r="AA79" s="31"/>
      <c r="AB79" s="31"/>
      <c r="AC79" s="31"/>
      <c r="AD79" s="31"/>
      <c r="AE79" s="31"/>
      <c r="AF79" s="31"/>
      <c r="AG79" s="31"/>
      <c r="AH79" s="31"/>
      <c r="AI79" s="31"/>
      <c r="AJ79" s="31"/>
      <c r="AK79" s="31"/>
      <c r="AL79" s="31"/>
      <c r="AM79" s="31"/>
      <c r="AN79" s="31"/>
      <c r="AO79" s="31"/>
      <c r="AP79" s="31"/>
      <c r="AQ79" s="31"/>
      <c r="AR79" s="31"/>
      <c r="AS79" s="31"/>
      <c r="AT79" s="31"/>
      <c r="AU79" s="31"/>
      <c r="AV79" s="31"/>
      <c r="AW79" s="31"/>
      <c r="AX79" s="31"/>
      <c r="AY79" s="31"/>
    </row>
    <row r="80" spans="1:51">
      <c r="A80" s="31" t="s">
        <v>4</v>
      </c>
      <c r="B80" s="31" t="s">
        <v>262</v>
      </c>
      <c r="C80" s="31"/>
      <c r="D80" s="31" t="s">
        <v>291</v>
      </c>
      <c r="E80" s="31"/>
      <c r="F80" s="31" t="s">
        <v>250</v>
      </c>
      <c r="G80" s="31" t="s">
        <v>253</v>
      </c>
      <c r="H80" s="31" t="s">
        <v>254</v>
      </c>
      <c r="I80" s="31">
        <f>SUM(I42:I78)</f>
        <v>5821.7233060000008</v>
      </c>
      <c r="J80" s="31">
        <f t="shared" ref="J80:AY80" si="111">SUM(J42:J78)</f>
        <v>5996.4280879999997</v>
      </c>
      <c r="K80" s="31">
        <f t="shared" si="111"/>
        <v>6300.712755999999</v>
      </c>
      <c r="L80" s="31">
        <f t="shared" si="111"/>
        <v>6616.9610439999997</v>
      </c>
      <c r="M80" s="31">
        <f t="shared" si="111"/>
        <v>6605.6670909999993</v>
      </c>
      <c r="N80" s="31">
        <f t="shared" si="111"/>
        <v>6501.5049789999994</v>
      </c>
      <c r="O80" s="31">
        <f t="shared" si="111"/>
        <v>6553.0820439999998</v>
      </c>
      <c r="P80" s="31">
        <f t="shared" si="111"/>
        <v>6548.092897999999</v>
      </c>
      <c r="Q80" s="31">
        <f t="shared" si="111"/>
        <v>6579.2303850000008</v>
      </c>
      <c r="R80" s="31">
        <f t="shared" si="111"/>
        <v>6713.5948150000013</v>
      </c>
      <c r="S80" s="31">
        <f t="shared" si="111"/>
        <v>6956.1164339999987</v>
      </c>
      <c r="T80" s="31">
        <f t="shared" si="111"/>
        <v>7051.1070469999995</v>
      </c>
      <c r="U80" s="31">
        <f t="shared" si="111"/>
        <v>6479.250861999999</v>
      </c>
      <c r="V80" s="31">
        <f t="shared" si="111"/>
        <v>7136.388065000001</v>
      </c>
      <c r="W80" s="31">
        <f t="shared" si="111"/>
        <v>7686.1561380000012</v>
      </c>
      <c r="X80" s="31">
        <f t="shared" si="111"/>
        <v>7986.9097639999991</v>
      </c>
      <c r="Y80" s="31">
        <f t="shared" si="111"/>
        <v>8605.1138940000001</v>
      </c>
      <c r="Z80" s="31">
        <f t="shared" si="111"/>
        <v>8497.9525809999996</v>
      </c>
      <c r="AA80" s="31">
        <f t="shared" si="111"/>
        <v>8980.7509410000002</v>
      </c>
      <c r="AB80" s="31">
        <f t="shared" si="111"/>
        <v>8888.8395190000028</v>
      </c>
      <c r="AC80" s="31">
        <f t="shared" si="111"/>
        <v>9695.8490529999999</v>
      </c>
      <c r="AD80" s="31">
        <f t="shared" si="111"/>
        <v>10003.507547999998</v>
      </c>
      <c r="AE80" s="31">
        <f t="shared" si="111"/>
        <v>10616.986935000003</v>
      </c>
      <c r="AF80" s="31">
        <f t="shared" si="111"/>
        <v>11018.152489</v>
      </c>
      <c r="AG80" s="31">
        <f t="shared" si="111"/>
        <v>11481.933419999999</v>
      </c>
      <c r="AH80" s="31">
        <f t="shared" si="111"/>
        <v>11861.075455999999</v>
      </c>
      <c r="AI80" s="31">
        <f t="shared" si="111"/>
        <v>12305.650865</v>
      </c>
      <c r="AJ80" s="31">
        <f t="shared" si="111"/>
        <v>12903.353511000001</v>
      </c>
      <c r="AK80" s="31">
        <f t="shared" si="111"/>
        <v>13359.553985</v>
      </c>
      <c r="AL80" s="31">
        <f t="shared" si="111"/>
        <v>11917.931168000001</v>
      </c>
      <c r="AM80" s="31">
        <f t="shared" si="111"/>
        <v>12084.621182999997</v>
      </c>
      <c r="AN80" s="31">
        <f t="shared" si="111"/>
        <v>12235.175541000001</v>
      </c>
      <c r="AO80" s="31">
        <f t="shared" si="111"/>
        <v>12000.355440000001</v>
      </c>
      <c r="AP80" s="31">
        <f t="shared" si="111"/>
        <v>12111.442837000001</v>
      </c>
      <c r="AQ80" s="31">
        <f t="shared" si="111"/>
        <v>12297.40062</v>
      </c>
      <c r="AR80" s="31">
        <f t="shared" si="111"/>
        <v>12926.605213000003</v>
      </c>
      <c r="AS80" s="31">
        <f t="shared" si="111"/>
        <v>13093.699205000001</v>
      </c>
      <c r="AT80" s="31">
        <f t="shared" si="111"/>
        <v>13405.73021</v>
      </c>
      <c r="AU80" s="31">
        <f t="shared" si="111"/>
        <v>14248.610951000001</v>
      </c>
      <c r="AV80" s="31">
        <f t="shared" si="111"/>
        <v>15124.661855999999</v>
      </c>
      <c r="AW80" s="31">
        <f t="shared" si="111"/>
        <v>15870.008966000001</v>
      </c>
      <c r="AX80" s="31">
        <f t="shared" si="111"/>
        <v>16804.751085</v>
      </c>
      <c r="AY80" s="31">
        <f t="shared" si="111"/>
        <v>17496.834764000003</v>
      </c>
    </row>
  </sheetData>
  <phoneticPr fontId="14" type="noConversion"/>
  <pageMargins left="0.7" right="0.7" top="0.75" bottom="0.75" header="0.3" footer="0.3"/>
  <pageSetup scale="19" orientation="landscape" horizontalDpi="0" verticalDpi="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AS14"/>
  <sheetViews>
    <sheetView workbookViewId="0">
      <pane xSplit="3" ySplit="1" topLeftCell="L3" activePane="bottomRight" state="frozen"/>
      <selection pane="topRight" activeCell="D1" sqref="D1"/>
      <selection pane="bottomLeft" activeCell="A2" sqref="A2"/>
      <selection pane="bottomRight" activeCell="I23" sqref="I23"/>
    </sheetView>
  </sheetViews>
  <sheetFormatPr baseColWidth="10" defaultRowHeight="16"/>
  <cols>
    <col min="2" max="2" width="13" bestFit="1" customWidth="1"/>
  </cols>
  <sheetData>
    <row r="1" spans="1:45">
      <c r="A1" t="s">
        <v>0</v>
      </c>
      <c r="B1" t="s">
        <v>3</v>
      </c>
      <c r="C1">
        <v>1971</v>
      </c>
      <c r="D1">
        <v>1972</v>
      </c>
      <c r="E1">
        <v>1973</v>
      </c>
      <c r="F1">
        <v>1974</v>
      </c>
      <c r="G1">
        <v>1975</v>
      </c>
      <c r="H1">
        <v>1976</v>
      </c>
      <c r="I1">
        <v>1977</v>
      </c>
      <c r="J1">
        <v>1978</v>
      </c>
      <c r="K1">
        <v>1979</v>
      </c>
      <c r="L1">
        <v>1980</v>
      </c>
      <c r="M1">
        <v>1981</v>
      </c>
      <c r="N1">
        <v>1982</v>
      </c>
      <c r="O1">
        <v>1983</v>
      </c>
      <c r="P1">
        <v>1984</v>
      </c>
      <c r="Q1">
        <v>1985</v>
      </c>
      <c r="R1">
        <v>1986</v>
      </c>
      <c r="S1">
        <v>1987</v>
      </c>
      <c r="T1">
        <v>1988</v>
      </c>
      <c r="U1">
        <v>1989</v>
      </c>
      <c r="V1">
        <v>1990</v>
      </c>
      <c r="W1">
        <v>1991</v>
      </c>
      <c r="X1">
        <v>1992</v>
      </c>
      <c r="Y1">
        <v>1993</v>
      </c>
      <c r="Z1">
        <v>1994</v>
      </c>
      <c r="AA1">
        <v>1995</v>
      </c>
      <c r="AB1">
        <v>1996</v>
      </c>
      <c r="AC1">
        <v>1997</v>
      </c>
      <c r="AD1">
        <v>1998</v>
      </c>
      <c r="AE1">
        <v>1999</v>
      </c>
      <c r="AF1">
        <v>2000</v>
      </c>
      <c r="AG1">
        <v>2001</v>
      </c>
      <c r="AH1">
        <v>2002</v>
      </c>
      <c r="AI1">
        <v>2003</v>
      </c>
      <c r="AJ1">
        <v>2004</v>
      </c>
      <c r="AK1">
        <v>2005</v>
      </c>
      <c r="AL1">
        <v>2006</v>
      </c>
      <c r="AM1">
        <v>2007</v>
      </c>
      <c r="AN1">
        <v>2008</v>
      </c>
      <c r="AO1">
        <v>2009</v>
      </c>
      <c r="AP1">
        <v>2010</v>
      </c>
      <c r="AQ1">
        <v>2011</v>
      </c>
      <c r="AR1">
        <v>2012</v>
      </c>
      <c r="AS1">
        <v>2013</v>
      </c>
    </row>
    <row r="2" spans="1:45">
      <c r="A2" t="s">
        <v>4</v>
      </c>
      <c r="B2" t="s">
        <v>296</v>
      </c>
      <c r="C2">
        <f>GHPrimary!I40</f>
        <v>5462.6133060000002</v>
      </c>
      <c r="D2">
        <f>GHPrimary!J40</f>
        <v>5619.5880880000004</v>
      </c>
      <c r="E2">
        <f>GHPrimary!K40</f>
        <v>5904.6227560000007</v>
      </c>
      <c r="F2">
        <f>GHPrimary!L40</f>
        <v>6200.4910440000003</v>
      </c>
      <c r="G2">
        <f>GHPrimary!M40</f>
        <v>6173.7770909999999</v>
      </c>
      <c r="H2">
        <f>GHPrimary!N40</f>
        <v>6064.6749789999994</v>
      </c>
      <c r="I2">
        <f>GHPrimary!O40</f>
        <v>6095.4620439999999</v>
      </c>
      <c r="J2">
        <f>GHPrimary!P40</f>
        <v>6081.1528980000003</v>
      </c>
      <c r="K2">
        <f>GHPrimary!Q40</f>
        <v>6109.7903850000002</v>
      </c>
      <c r="L2">
        <f>GHPrimary!R40</f>
        <v>6232.9548150000001</v>
      </c>
      <c r="M2">
        <f>GHPrimary!S40</f>
        <v>6457.2364340000004</v>
      </c>
      <c r="N2">
        <f>GHPrimary!T40</f>
        <v>6535.5270469999996</v>
      </c>
      <c r="O2">
        <f>GHPrimary!U40</f>
        <v>5989.130862</v>
      </c>
      <c r="P2">
        <f>GHPrimary!V40</f>
        <v>6614.5380650000006</v>
      </c>
      <c r="Q2">
        <f>GHPrimary!W40</f>
        <v>7132.266138</v>
      </c>
      <c r="R2">
        <f>GHPrimary!X40</f>
        <v>7419.0597639999996</v>
      </c>
      <c r="S2">
        <f>GHPrimary!Y40</f>
        <v>8003.1438939999998</v>
      </c>
      <c r="T2">
        <f>GHPrimary!Z40</f>
        <v>7895.3625809999994</v>
      </c>
      <c r="U2">
        <f>GHPrimary!AA40</f>
        <v>8341.5009410000002</v>
      </c>
      <c r="V2">
        <f>GHPrimary!AB40</f>
        <v>8236.3595189999996</v>
      </c>
      <c r="W2">
        <f>GHPrimary!AC40</f>
        <v>9015.4890529999993</v>
      </c>
      <c r="X2">
        <f>GHPrimary!AD40</f>
        <v>9299.6175480000002</v>
      </c>
      <c r="Y2">
        <f>GHPrimary!AE40</f>
        <v>9879.7369350000008</v>
      </c>
      <c r="Z2">
        <f>GHPrimary!AF40</f>
        <v>10251.182488999999</v>
      </c>
      <c r="AA2">
        <f>GHPrimary!AG40</f>
        <v>10687.54342</v>
      </c>
      <c r="AB2">
        <f>GHPrimary!AH40</f>
        <v>11044.265456000001</v>
      </c>
      <c r="AC2">
        <f>GHPrimary!AI40</f>
        <v>11462.180865</v>
      </c>
      <c r="AD2">
        <f>GHPrimary!AJ40</f>
        <v>12002.643511</v>
      </c>
      <c r="AE2">
        <f>GHPrimary!AK40</f>
        <v>12440.993985000001</v>
      </c>
      <c r="AF2">
        <f>GHPrimary!AL40</f>
        <v>11209.921168000001</v>
      </c>
      <c r="AG2">
        <f>GHPrimary!AM40</f>
        <v>11386.801183</v>
      </c>
      <c r="AH2">
        <f>GHPrimary!AN40</f>
        <v>11546.075541</v>
      </c>
      <c r="AI2">
        <f>GHPrimary!AO40</f>
        <v>11338.175439999999</v>
      </c>
      <c r="AJ2">
        <f>GHPrimary!AP40</f>
        <v>11466.922837</v>
      </c>
      <c r="AK2">
        <f>GHPrimary!AQ40</f>
        <v>11666.190620000001</v>
      </c>
      <c r="AL2">
        <f>GHPrimary!AR40</f>
        <v>12272.335213</v>
      </c>
      <c r="AM2">
        <f>GHPrimary!AS40</f>
        <v>12432.639204999999</v>
      </c>
      <c r="AN2">
        <f>GHPrimary!AT40</f>
        <v>12756.40021</v>
      </c>
      <c r="AO2">
        <f>GHPrimary!AU40</f>
        <v>13560.970950999999</v>
      </c>
      <c r="AP2">
        <f>GHPrimary!AV40</f>
        <v>14396.231856</v>
      </c>
      <c r="AQ2">
        <f>GHPrimary!AW40</f>
        <v>15108.708966</v>
      </c>
      <c r="AR2">
        <f>GHPrimary!AX40</f>
        <v>15988.081085</v>
      </c>
      <c r="AS2">
        <f>GHPrimary!AY40</f>
        <v>16640.374764</v>
      </c>
    </row>
    <row r="3" spans="1:45">
      <c r="A3" t="s">
        <v>4</v>
      </c>
      <c r="B3" t="s">
        <v>297</v>
      </c>
      <c r="C3">
        <f>'Xf Eu Xu calcs'!G63</f>
        <v>2933.0321217000001</v>
      </c>
      <c r="D3">
        <f>'Xf Eu Xu calcs'!H63</f>
        <v>3099.2867068</v>
      </c>
      <c r="E3">
        <f>'Xf Eu Xu calcs'!I63</f>
        <v>3282.8534028999998</v>
      </c>
      <c r="F3">
        <f>'Xf Eu Xu calcs'!J63</f>
        <v>3361.9295408000003</v>
      </c>
      <c r="G3">
        <f>'Xf Eu Xu calcs'!K63</f>
        <v>3422.8623355</v>
      </c>
      <c r="H3">
        <f>'Xf Eu Xu calcs'!L63</f>
        <v>3508.9100627999997</v>
      </c>
      <c r="I3">
        <f>'Xf Eu Xu calcs'!M63</f>
        <v>3625.4354967999998</v>
      </c>
      <c r="J3">
        <f>'Xf Eu Xu calcs'!N63</f>
        <v>3637.6438145000002</v>
      </c>
      <c r="K3">
        <f>'Xf Eu Xu calcs'!O63</f>
        <v>3666.9206071999997</v>
      </c>
      <c r="L3">
        <f>'Xf Eu Xu calcs'!P63</f>
        <v>3763.1889901</v>
      </c>
      <c r="M3">
        <f>'Xf Eu Xu calcs'!Q63</f>
        <v>4000.2511599999993</v>
      </c>
      <c r="N3">
        <f>'Xf Eu Xu calcs'!R63</f>
        <v>3925.4959809000006</v>
      </c>
      <c r="O3">
        <f>'Xf Eu Xu calcs'!S63</f>
        <v>3562.5343333000001</v>
      </c>
      <c r="P3">
        <f>'Xf Eu Xu calcs'!T63</f>
        <v>3637.8135172999996</v>
      </c>
      <c r="Q3">
        <f>'Xf Eu Xu calcs'!U63</f>
        <v>3906.6652282000005</v>
      </c>
      <c r="R3">
        <f>'Xf Eu Xu calcs'!V63</f>
        <v>4153.8794717000001</v>
      </c>
      <c r="S3">
        <f>'Xf Eu Xu calcs'!W63</f>
        <v>4336.2028406999998</v>
      </c>
      <c r="T3">
        <f>'Xf Eu Xu calcs'!X63</f>
        <v>4472.6561145000005</v>
      </c>
      <c r="U3">
        <f>'Xf Eu Xu calcs'!Y63</f>
        <v>4670.0373852000002</v>
      </c>
      <c r="V3">
        <f>'Xf Eu Xu calcs'!Z63</f>
        <v>4740.112306699999</v>
      </c>
      <c r="W3">
        <f>'Xf Eu Xu calcs'!AA63</f>
        <v>4806.5194613000003</v>
      </c>
      <c r="X3">
        <f>'Xf Eu Xu calcs'!AB63</f>
        <v>5075.6328991999999</v>
      </c>
      <c r="Y3">
        <f>'Xf Eu Xu calcs'!AC63</f>
        <v>5222.8690027000002</v>
      </c>
      <c r="Z3">
        <f>'Xf Eu Xu calcs'!AD63</f>
        <v>5386.7165063000002</v>
      </c>
      <c r="AA3">
        <f>'Xf Eu Xu calcs'!AE63</f>
        <v>5681.3423997000009</v>
      </c>
      <c r="AB3">
        <f>'Xf Eu Xu calcs'!AF63</f>
        <v>5939.9960244000004</v>
      </c>
      <c r="AC3">
        <f>'Xf Eu Xu calcs'!AG63</f>
        <v>6058.3285588999997</v>
      </c>
      <c r="AD3">
        <f>'Xf Eu Xu calcs'!AH63</f>
        <v>6220.0084365000002</v>
      </c>
      <c r="AE3">
        <f>'Xf Eu Xu calcs'!AI63</f>
        <v>6599.2036427000003</v>
      </c>
      <c r="AF3">
        <f>'Xf Eu Xu calcs'!AJ63</f>
        <v>5919.8088742999998</v>
      </c>
      <c r="AG3">
        <f>'Xf Eu Xu calcs'!AK63</f>
        <v>5792.3270164000005</v>
      </c>
      <c r="AH3">
        <f>'Xf Eu Xu calcs'!AL63</f>
        <v>5659.511544</v>
      </c>
      <c r="AI3">
        <f>'Xf Eu Xu calcs'!AM63</f>
        <v>5347.3222567000003</v>
      </c>
      <c r="AJ3">
        <f>'Xf Eu Xu calcs'!AN63</f>
        <v>5414.1929059000004</v>
      </c>
      <c r="AK3">
        <f>'Xf Eu Xu calcs'!AO63</f>
        <v>5333.9292396999999</v>
      </c>
      <c r="AL3">
        <f>'Xf Eu Xu calcs'!AP63</f>
        <v>5382.6496258000006</v>
      </c>
      <c r="AM3">
        <f>'Xf Eu Xu calcs'!AQ63</f>
        <v>5377.8345952999998</v>
      </c>
      <c r="AN3">
        <f>'Xf Eu Xu calcs'!AR63</f>
        <v>5414.8239029000006</v>
      </c>
      <c r="AO3">
        <f>'Xf Eu Xu calcs'!AS63</f>
        <v>5976.4771231999994</v>
      </c>
      <c r="AP3">
        <f>'Xf Eu Xu calcs'!AT63</f>
        <v>5979.5724624999993</v>
      </c>
      <c r="AQ3">
        <f>'Xf Eu Xu calcs'!AU63</f>
        <v>6416.2340075000002</v>
      </c>
      <c r="AR3">
        <f>'Xf Eu Xu calcs'!AV63</f>
        <v>6973.2857038000002</v>
      </c>
      <c r="AS3">
        <f>'Xf Eu Xu calcs'!AW63</f>
        <v>7254.0102420000003</v>
      </c>
    </row>
    <row r="4" spans="1:45">
      <c r="A4" t="s">
        <v>4</v>
      </c>
      <c r="B4" t="s">
        <v>298</v>
      </c>
      <c r="C4">
        <f>'Xf Eu Xu calcs'!G185</f>
        <v>547.66085848848843</v>
      </c>
      <c r="D4">
        <f>'Xf Eu Xu calcs'!H185</f>
        <v>592.54849687272554</v>
      </c>
      <c r="E4">
        <f>'Xf Eu Xu calcs'!I185</f>
        <v>644.6215565545042</v>
      </c>
      <c r="F4">
        <f>'Xf Eu Xu calcs'!J185</f>
        <v>661.10748886889235</v>
      </c>
      <c r="G4">
        <f>'Xf Eu Xu calcs'!K185</f>
        <v>664.78142294010229</v>
      </c>
      <c r="H4">
        <f>'Xf Eu Xu calcs'!L185</f>
        <v>686.16527314091775</v>
      </c>
      <c r="I4">
        <f>'Xf Eu Xu calcs'!M185</f>
        <v>714.79252813924359</v>
      </c>
      <c r="J4">
        <f>'Xf Eu Xu calcs'!N185</f>
        <v>688.00923814876148</v>
      </c>
      <c r="K4">
        <f>'Xf Eu Xu calcs'!O185</f>
        <v>728.89511208571491</v>
      </c>
      <c r="L4">
        <f>'Xf Eu Xu calcs'!P185</f>
        <v>753.15808670231581</v>
      </c>
      <c r="M4">
        <f>'Xf Eu Xu calcs'!Q185</f>
        <v>800.74722625277207</v>
      </c>
      <c r="N4">
        <f>'Xf Eu Xu calcs'!R185</f>
        <v>754.46904165867443</v>
      </c>
      <c r="O4">
        <f>'Xf Eu Xu calcs'!S185</f>
        <v>561.09756134180327</v>
      </c>
      <c r="P4">
        <f>'Xf Eu Xu calcs'!T185</f>
        <v>545.68477332312273</v>
      </c>
      <c r="Q4">
        <f>'Xf Eu Xu calcs'!U185</f>
        <v>629.48473896550763</v>
      </c>
      <c r="R4">
        <f>'Xf Eu Xu calcs'!V185</f>
        <v>730.95198449487032</v>
      </c>
      <c r="S4">
        <f>'Xf Eu Xu calcs'!W185</f>
        <v>787.85947580399829</v>
      </c>
      <c r="T4">
        <f>'Xf Eu Xu calcs'!X185</f>
        <v>822.02971936823144</v>
      </c>
      <c r="U4">
        <f>'Xf Eu Xu calcs'!Y185</f>
        <v>858.51209057668973</v>
      </c>
      <c r="V4">
        <f>'Xf Eu Xu calcs'!Z185</f>
        <v>870.4903128873691</v>
      </c>
      <c r="W4">
        <f>'Xf Eu Xu calcs'!AA185</f>
        <v>882.05877628958808</v>
      </c>
      <c r="X4">
        <f>'Xf Eu Xu calcs'!AB185</f>
        <v>934.60879421622894</v>
      </c>
      <c r="Y4">
        <f>'Xf Eu Xu calcs'!AC185</f>
        <v>962.7963468560888</v>
      </c>
      <c r="Z4">
        <f>'Xf Eu Xu calcs'!AD185</f>
        <v>973.90443150472197</v>
      </c>
      <c r="AA4">
        <f>'Xf Eu Xu calcs'!AE185</f>
        <v>1046.3683781465813</v>
      </c>
      <c r="AB4">
        <f>'Xf Eu Xu calcs'!AF185</f>
        <v>1102.5357217225148</v>
      </c>
      <c r="AC4">
        <f>'Xf Eu Xu calcs'!AG185</f>
        <v>1148.1840824469964</v>
      </c>
      <c r="AD4">
        <f>'Xf Eu Xu calcs'!AH185</f>
        <v>1097.0797574359731</v>
      </c>
      <c r="AE4">
        <f>'Xf Eu Xu calcs'!AI185</f>
        <v>1224.1859707342751</v>
      </c>
      <c r="AF4">
        <f>'Xf Eu Xu calcs'!AJ185</f>
        <v>1128.359167130068</v>
      </c>
      <c r="AG4">
        <f>'Xf Eu Xu calcs'!AK185</f>
        <v>1131.3443065287056</v>
      </c>
      <c r="AH4">
        <f>'Xf Eu Xu calcs'!AL185</f>
        <v>1093.080976773881</v>
      </c>
      <c r="AI4">
        <f>'Xf Eu Xu calcs'!AM185</f>
        <v>978.49424240334099</v>
      </c>
      <c r="AJ4">
        <f>'Xf Eu Xu calcs'!AN185</f>
        <v>997.74523434540845</v>
      </c>
      <c r="AK4">
        <f>'Xf Eu Xu calcs'!AO185</f>
        <v>1021.5431872128629</v>
      </c>
      <c r="AL4">
        <f>'Xf Eu Xu calcs'!AP185</f>
        <v>1095.8775809763329</v>
      </c>
      <c r="AM4">
        <f>'Xf Eu Xu calcs'!AQ185</f>
        <v>1073.0630995257513</v>
      </c>
      <c r="AN4">
        <f>'Xf Eu Xu calcs'!AR185</f>
        <v>1122.7590422097842</v>
      </c>
      <c r="AO4">
        <f>'Xf Eu Xu calcs'!AS185</f>
        <v>1246.4038247688698</v>
      </c>
      <c r="AP4">
        <f>'Xf Eu Xu calcs'!AT185</f>
        <v>1258.5119612162821</v>
      </c>
      <c r="AQ4">
        <f>'Xf Eu Xu calcs'!AU185</f>
        <v>1395.222445214901</v>
      </c>
      <c r="AR4">
        <f>'Xf Eu Xu calcs'!AV185</f>
        <v>1536.5301528729196</v>
      </c>
      <c r="AS4">
        <f>'Xf Eu Xu calcs'!AW185</f>
        <v>1611.7372836687739</v>
      </c>
    </row>
    <row r="5" spans="1:45">
      <c r="A5" t="s">
        <v>4</v>
      </c>
      <c r="B5" t="s">
        <v>299</v>
      </c>
      <c r="C5">
        <f>GHPrimary!I80</f>
        <v>5821.7233060000008</v>
      </c>
      <c r="D5">
        <f>GHPrimary!J80</f>
        <v>5996.4280879999997</v>
      </c>
      <c r="E5">
        <f>GHPrimary!K80</f>
        <v>6300.712755999999</v>
      </c>
      <c r="F5">
        <f>GHPrimary!L80</f>
        <v>6616.9610439999997</v>
      </c>
      <c r="G5">
        <f>GHPrimary!M80</f>
        <v>6605.6670909999993</v>
      </c>
      <c r="H5">
        <f>GHPrimary!N80</f>
        <v>6501.5049789999994</v>
      </c>
      <c r="I5">
        <f>GHPrimary!O80</f>
        <v>6553.0820439999998</v>
      </c>
      <c r="J5">
        <f>GHPrimary!P80</f>
        <v>6548.092897999999</v>
      </c>
      <c r="K5">
        <f>GHPrimary!Q80</f>
        <v>6579.2303850000008</v>
      </c>
      <c r="L5">
        <f>GHPrimary!R80</f>
        <v>6713.5948150000013</v>
      </c>
      <c r="M5">
        <f>GHPrimary!S80</f>
        <v>6956.1164339999987</v>
      </c>
      <c r="N5">
        <f>GHPrimary!T80</f>
        <v>7051.1070469999995</v>
      </c>
      <c r="O5">
        <f>GHPrimary!U80</f>
        <v>6479.250861999999</v>
      </c>
      <c r="P5">
        <f>GHPrimary!V80</f>
        <v>7136.388065000001</v>
      </c>
      <c r="Q5">
        <f>GHPrimary!W80</f>
        <v>7686.1561380000012</v>
      </c>
      <c r="R5">
        <f>GHPrimary!X80</f>
        <v>7986.9097639999991</v>
      </c>
      <c r="S5">
        <f>GHPrimary!Y80</f>
        <v>8605.1138940000001</v>
      </c>
      <c r="T5">
        <f>GHPrimary!Z80</f>
        <v>8497.9525809999996</v>
      </c>
      <c r="U5">
        <f>GHPrimary!AA80</f>
        <v>8980.7509410000002</v>
      </c>
      <c r="V5">
        <f>GHPrimary!AB80</f>
        <v>8888.8395190000028</v>
      </c>
      <c r="W5">
        <f>GHPrimary!AC80</f>
        <v>9695.8490529999999</v>
      </c>
      <c r="X5">
        <f>GHPrimary!AD80</f>
        <v>10003.507547999998</v>
      </c>
      <c r="Y5">
        <f>GHPrimary!AE80</f>
        <v>10616.986935000003</v>
      </c>
      <c r="Z5">
        <f>GHPrimary!AF80</f>
        <v>11018.152489</v>
      </c>
      <c r="AA5">
        <f>GHPrimary!AG80</f>
        <v>11481.933419999999</v>
      </c>
      <c r="AB5">
        <f>GHPrimary!AH80</f>
        <v>11861.075455999999</v>
      </c>
      <c r="AC5">
        <f>GHPrimary!AI80</f>
        <v>12305.650865</v>
      </c>
      <c r="AD5">
        <f>GHPrimary!AJ80</f>
        <v>12903.353511000001</v>
      </c>
      <c r="AE5">
        <f>GHPrimary!AK80</f>
        <v>13359.553985</v>
      </c>
      <c r="AF5">
        <f>GHPrimary!AL80</f>
        <v>11917.931168000001</v>
      </c>
      <c r="AG5">
        <f>GHPrimary!AM80</f>
        <v>12084.621182999997</v>
      </c>
      <c r="AH5">
        <f>GHPrimary!AN80</f>
        <v>12235.175541000001</v>
      </c>
      <c r="AI5">
        <f>GHPrimary!AO80</f>
        <v>12000.355440000001</v>
      </c>
      <c r="AJ5">
        <f>GHPrimary!AP80</f>
        <v>12111.442837000001</v>
      </c>
      <c r="AK5">
        <f>GHPrimary!AQ80</f>
        <v>12297.40062</v>
      </c>
      <c r="AL5">
        <f>GHPrimary!AR80</f>
        <v>12926.605213000003</v>
      </c>
      <c r="AM5">
        <f>GHPrimary!AS80</f>
        <v>13093.699205000001</v>
      </c>
      <c r="AN5">
        <f>GHPrimary!AT80</f>
        <v>13405.73021</v>
      </c>
      <c r="AO5">
        <f>GHPrimary!AU80</f>
        <v>14248.610951000001</v>
      </c>
      <c r="AP5">
        <f>GHPrimary!AV80</f>
        <v>15124.661855999999</v>
      </c>
      <c r="AQ5">
        <f>GHPrimary!AW80</f>
        <v>15870.008966000001</v>
      </c>
      <c r="AR5">
        <f>GHPrimary!AX80</f>
        <v>16804.751085</v>
      </c>
      <c r="AS5">
        <f>GHPrimary!AY80</f>
        <v>17496.834764000003</v>
      </c>
    </row>
    <row r="6" spans="1:45">
      <c r="A6" t="s">
        <v>4</v>
      </c>
      <c r="B6" t="s">
        <v>300</v>
      </c>
      <c r="C6">
        <f>'Xf Eu Xu calcs'!G124</f>
        <v>3234.4521217000006</v>
      </c>
      <c r="D6">
        <f>'Xf Eu Xu calcs'!H124</f>
        <v>3417.2467068000001</v>
      </c>
      <c r="E6">
        <f>'Xf Eu Xu calcs'!I124</f>
        <v>3618.233402899999</v>
      </c>
      <c r="F6">
        <f>'Xf Eu Xu calcs'!J124</f>
        <v>3702.0895408000001</v>
      </c>
      <c r="G6">
        <f>'Xf Eu Xu calcs'!K124</f>
        <v>3774.5923355</v>
      </c>
      <c r="H6">
        <f>'Xf Eu Xu calcs'!L124</f>
        <v>3870.7500627999993</v>
      </c>
      <c r="I6">
        <f>'Xf Eu Xu calcs'!M124</f>
        <v>3999.8454967999996</v>
      </c>
      <c r="J6">
        <f>'Xf Eu Xu calcs'!N124</f>
        <v>4021.2238145000001</v>
      </c>
      <c r="K6">
        <f>'Xf Eu Xu calcs'!O124</f>
        <v>4051.3106072</v>
      </c>
      <c r="L6">
        <f>'Xf Eu Xu calcs'!P124</f>
        <v>4156.3089901000003</v>
      </c>
      <c r="M6">
        <f>'Xf Eu Xu calcs'!Q124</f>
        <v>4413.3711599999997</v>
      </c>
      <c r="N6">
        <f>'Xf Eu Xu calcs'!R124</f>
        <v>4338.5659808999999</v>
      </c>
      <c r="O6">
        <f>'Xf Eu Xu calcs'!S124</f>
        <v>3968.2843333000001</v>
      </c>
      <c r="P6">
        <f>'Xf Eu Xu calcs'!T124</f>
        <v>4055.9035172999993</v>
      </c>
      <c r="Q6">
        <f>'Xf Eu Xu calcs'!U124</f>
        <v>4343.2552282000006</v>
      </c>
      <c r="R6">
        <f>'Xf Eu Xu calcs'!V124</f>
        <v>4606.3594716999996</v>
      </c>
      <c r="S6">
        <f>'Xf Eu Xu calcs'!W124</f>
        <v>4804.4528406999998</v>
      </c>
      <c r="T6">
        <f>'Xf Eu Xu calcs'!X124</f>
        <v>4955.8061145000001</v>
      </c>
      <c r="U6">
        <f>'Xf Eu Xu calcs'!Y124</f>
        <v>5173.2373851999992</v>
      </c>
      <c r="V6">
        <f>'Xf Eu Xu calcs'!Z124</f>
        <v>5253.282306699999</v>
      </c>
      <c r="W6">
        <f>'Xf Eu Xu calcs'!AA124</f>
        <v>5330.9294613000002</v>
      </c>
      <c r="X6">
        <f>'Xf Eu Xu calcs'!AB124</f>
        <v>5625.0228991999993</v>
      </c>
      <c r="Y6">
        <f>'Xf Eu Xu calcs'!AC124</f>
        <v>5789.0790027000003</v>
      </c>
      <c r="Z6">
        <f>'Xf Eu Xu calcs'!AD124</f>
        <v>5974.2765062999997</v>
      </c>
      <c r="AA6">
        <f>'Xf Eu Xu calcs'!AE124</f>
        <v>6289.9523997000006</v>
      </c>
      <c r="AB6">
        <f>'Xf Eu Xu calcs'!AF124</f>
        <v>6568.6460244000009</v>
      </c>
      <c r="AC6">
        <f>'Xf Eu Xu calcs'!AG124</f>
        <v>6702.7885588999989</v>
      </c>
      <c r="AD6">
        <f>'Xf Eu Xu calcs'!AH124</f>
        <v>6894.2284364999996</v>
      </c>
      <c r="AE6">
        <f>'Xf Eu Xu calcs'!AI124</f>
        <v>7296.3136426999999</v>
      </c>
      <c r="AF6">
        <f>'Xf Eu Xu calcs'!AJ124</f>
        <v>6519.3088742999998</v>
      </c>
      <c r="AG6">
        <f>'Xf Eu Xu calcs'!AK124</f>
        <v>6365.5370164000005</v>
      </c>
      <c r="AH6">
        <f>'Xf Eu Xu calcs'!AL124</f>
        <v>6210.6515439999994</v>
      </c>
      <c r="AI6">
        <f>'Xf Eu Xu calcs'!AM124</f>
        <v>5872.6322566999997</v>
      </c>
      <c r="AJ6">
        <f>'Xf Eu Xu calcs'!AN124</f>
        <v>5931.9529058999997</v>
      </c>
      <c r="AK6">
        <f>'Xf Eu Xu calcs'!AO124</f>
        <v>5830.7792396999994</v>
      </c>
      <c r="AL6">
        <f>'Xf Eu Xu calcs'!AP124</f>
        <v>5864.9096258000009</v>
      </c>
      <c r="AM6">
        <f>'Xf Eu Xu calcs'!AQ124</f>
        <v>5857.9345953000002</v>
      </c>
      <c r="AN6">
        <f>'Xf Eu Xu calcs'!AR124</f>
        <v>5888.0739029000006</v>
      </c>
      <c r="AO6">
        <f>'Xf Eu Xu calcs'!AS124</f>
        <v>6485.1571231999997</v>
      </c>
      <c r="AP6">
        <f>'Xf Eu Xu calcs'!AT124</f>
        <v>6482.5524624999989</v>
      </c>
      <c r="AQ6">
        <f>'Xf Eu Xu calcs'!AU124</f>
        <v>6948.5540075000008</v>
      </c>
      <c r="AR6">
        <f>'Xf Eu Xu calcs'!AV124</f>
        <v>7541.0057037999995</v>
      </c>
      <c r="AS6">
        <f>'Xf Eu Xu calcs'!AW124</f>
        <v>7839.6802420000004</v>
      </c>
    </row>
    <row r="7" spans="1:45">
      <c r="A7" t="s">
        <v>4</v>
      </c>
      <c r="B7" t="s">
        <v>301</v>
      </c>
      <c r="C7">
        <f>'Xf Eu Xu calcs'!G246</f>
        <v>272.44495949309766</v>
      </c>
      <c r="D7">
        <f>'Xf Eu Xu calcs'!H246</f>
        <v>295.08989345423555</v>
      </c>
      <c r="E7">
        <f>'Xf Eu Xu calcs'!I246</f>
        <v>323.62422757572295</v>
      </c>
      <c r="F7">
        <f>'Xf Eu Xu calcs'!J246</f>
        <v>332.61860889264977</v>
      </c>
      <c r="G7">
        <f>'Xf Eu Xu calcs'!K246</f>
        <v>333.71424620347011</v>
      </c>
      <c r="H7">
        <f>'Xf Eu Xu calcs'!L246</f>
        <v>344.11486965895358</v>
      </c>
      <c r="I7">
        <f>'Xf Eu Xu calcs'!M246</f>
        <v>358.24891024526636</v>
      </c>
      <c r="J7">
        <f>'Xf Eu Xu calcs'!N246</f>
        <v>332.39354513569964</v>
      </c>
      <c r="K7">
        <f>'Xf Eu Xu calcs'!O246</f>
        <v>352.63520406381417</v>
      </c>
      <c r="L7">
        <f>'Xf Eu Xu calcs'!P246</f>
        <v>375.36098575565586</v>
      </c>
      <c r="M7">
        <f>'Xf Eu Xu calcs'!Q246</f>
        <v>401.46603303548852</v>
      </c>
      <c r="N7">
        <f>'Xf Eu Xu calcs'!R246</f>
        <v>360.8198146751082</v>
      </c>
      <c r="O7">
        <f>'Xf Eu Xu calcs'!S246</f>
        <v>226.46871214408864</v>
      </c>
      <c r="P7">
        <f>'Xf Eu Xu calcs'!T246</f>
        <v>211.31824506928496</v>
      </c>
      <c r="Q7">
        <f>'Xf Eu Xu calcs'!U246</f>
        <v>260.85577028511557</v>
      </c>
      <c r="R7">
        <f>'Xf Eu Xu calcs'!V246</f>
        <v>333.03739061203254</v>
      </c>
      <c r="S7">
        <f>'Xf Eu Xu calcs'!W246</f>
        <v>362.48248707247802</v>
      </c>
      <c r="T7">
        <f>'Xf Eu Xu calcs'!X246</f>
        <v>381.39340989082189</v>
      </c>
      <c r="U7">
        <f>'Xf Eu Xu calcs'!Y246</f>
        <v>400.62532596720297</v>
      </c>
      <c r="V7">
        <f>'Xf Eu Xu calcs'!Z246</f>
        <v>406.75225864025253</v>
      </c>
      <c r="W7">
        <f>'Xf Eu Xu calcs'!AA246</f>
        <v>412.23682142706383</v>
      </c>
      <c r="X7">
        <f>'Xf Eu Xu calcs'!AB246</f>
        <v>443.59170593892145</v>
      </c>
      <c r="Y7">
        <f>'Xf Eu Xu calcs'!AC246</f>
        <v>453.96593964267021</v>
      </c>
      <c r="Z7">
        <f>'Xf Eu Xu calcs'!AD246</f>
        <v>453.22815541540132</v>
      </c>
      <c r="AA7">
        <f>'Xf Eu Xu calcs'!AE246</f>
        <v>489.32497396361259</v>
      </c>
      <c r="AB7">
        <f>'Xf Eu Xu calcs'!AF246</f>
        <v>517.77400219421907</v>
      </c>
      <c r="AC7">
        <f>'Xf Eu Xu calcs'!AG246</f>
        <v>555.27366353495972</v>
      </c>
      <c r="AD7">
        <f>'Xf Eu Xu calcs'!AH246</f>
        <v>524.5338884151854</v>
      </c>
      <c r="AE7">
        <f>'Xf Eu Xu calcs'!AI246</f>
        <v>611.55434180319764</v>
      </c>
      <c r="AF7">
        <f>'Xf Eu Xu calcs'!AJ246</f>
        <v>597.56079058313389</v>
      </c>
      <c r="AG7">
        <f>'Xf Eu Xu calcs'!AK246</f>
        <v>602.77249316556765</v>
      </c>
      <c r="AH7">
        <f>'Xf Eu Xu calcs'!AL246</f>
        <v>604.22317797767687</v>
      </c>
      <c r="AI7">
        <f>'Xf Eu Xu calcs'!AM246</f>
        <v>522.49131044529236</v>
      </c>
      <c r="AJ7">
        <f>'Xf Eu Xu calcs'!AN246</f>
        <v>555.26769790499975</v>
      </c>
      <c r="AK7">
        <f>'Xf Eu Xu calcs'!AO246</f>
        <v>584.56137918243815</v>
      </c>
      <c r="AL7">
        <f>'Xf Eu Xu calcs'!AP246</f>
        <v>643.93063445976213</v>
      </c>
      <c r="AM7">
        <f>'Xf Eu Xu calcs'!AQ246</f>
        <v>628.59772213465794</v>
      </c>
      <c r="AN7">
        <f>'Xf Eu Xu calcs'!AR246</f>
        <v>649.78932957036807</v>
      </c>
      <c r="AO7">
        <f>'Xf Eu Xu calcs'!AS246</f>
        <v>765.3283743104912</v>
      </c>
      <c r="AP7">
        <f>'Xf Eu Xu calcs'!AT246</f>
        <v>781.09816359215608</v>
      </c>
      <c r="AQ7">
        <f>'Xf Eu Xu calcs'!AU246</f>
        <v>883.12212165926155</v>
      </c>
      <c r="AR7">
        <f>'Xf Eu Xu calcs'!AV246</f>
        <v>999.99839033461103</v>
      </c>
      <c r="AS7">
        <f>'Xf Eu Xu calcs'!AW246</f>
        <v>1057.5520380914074</v>
      </c>
    </row>
    <row r="9" spans="1:45">
      <c r="B9" t="s">
        <v>303</v>
      </c>
      <c r="C9">
        <f>C3/C2</f>
        <v>0.5369283816005116</v>
      </c>
      <c r="D9">
        <f t="shared" ref="D9:AS9" si="0">D3/D2</f>
        <v>0.55151492569681027</v>
      </c>
      <c r="E9">
        <f t="shared" si="0"/>
        <v>0.55598021051626345</v>
      </c>
      <c r="F9">
        <f t="shared" si="0"/>
        <v>0.54220375724164982</v>
      </c>
      <c r="G9">
        <f t="shared" si="0"/>
        <v>0.55441948827238607</v>
      </c>
      <c r="H9">
        <f t="shared" si="0"/>
        <v>0.57858171706649009</v>
      </c>
      <c r="I9">
        <f t="shared" si="0"/>
        <v>0.59477615816977436</v>
      </c>
      <c r="J9">
        <f t="shared" si="0"/>
        <v>0.59818325168182607</v>
      </c>
      <c r="K9">
        <f t="shared" si="0"/>
        <v>0.6001712622093498</v>
      </c>
      <c r="L9">
        <f t="shared" si="0"/>
        <v>0.60375682189186541</v>
      </c>
      <c r="M9">
        <f t="shared" si="0"/>
        <v>0.61949894523561733</v>
      </c>
      <c r="N9">
        <f t="shared" si="0"/>
        <v>0.60063954332526548</v>
      </c>
      <c r="O9">
        <f t="shared" si="0"/>
        <v>0.59483327637799077</v>
      </c>
      <c r="P9">
        <f t="shared" si="0"/>
        <v>0.54997242158889881</v>
      </c>
      <c r="Q9">
        <f t="shared" si="0"/>
        <v>0.54774529618092616</v>
      </c>
      <c r="R9">
        <f t="shared" si="0"/>
        <v>0.55989297887262579</v>
      </c>
      <c r="S9">
        <f t="shared" si="0"/>
        <v>0.5418124299815319</v>
      </c>
      <c r="T9">
        <f t="shared" si="0"/>
        <v>0.56649154090318032</v>
      </c>
      <c r="U9">
        <f t="shared" si="0"/>
        <v>0.55985576435601825</v>
      </c>
      <c r="V9">
        <f t="shared" si="0"/>
        <v>0.57551061191116015</v>
      </c>
      <c r="W9">
        <f t="shared" si="0"/>
        <v>0.53314018053192358</v>
      </c>
      <c r="X9">
        <f t="shared" si="0"/>
        <v>0.54578942338242487</v>
      </c>
      <c r="Y9">
        <f t="shared" si="0"/>
        <v>0.52864454155630813</v>
      </c>
      <c r="Z9">
        <f t="shared" si="0"/>
        <v>0.52547269664550411</v>
      </c>
      <c r="AA9">
        <f t="shared" si="0"/>
        <v>0.53158543328753105</v>
      </c>
      <c r="AB9">
        <f t="shared" si="0"/>
        <v>0.53783531807205776</v>
      </c>
      <c r="AC9">
        <f t="shared" si="0"/>
        <v>0.52854937731782159</v>
      </c>
      <c r="AD9">
        <f t="shared" si="0"/>
        <v>0.51821987637969769</v>
      </c>
      <c r="AE9">
        <f t="shared" si="0"/>
        <v>0.5304402245235873</v>
      </c>
      <c r="AF9">
        <f t="shared" si="0"/>
        <v>0.52808657488143362</v>
      </c>
      <c r="AG9">
        <f t="shared" si="0"/>
        <v>0.50868781524417006</v>
      </c>
      <c r="AH9">
        <f t="shared" si="0"/>
        <v>0.49016754861018624</v>
      </c>
      <c r="AI9">
        <f t="shared" si="0"/>
        <v>0.47162105446306279</v>
      </c>
      <c r="AJ9">
        <f t="shared" si="0"/>
        <v>0.47215743777660868</v>
      </c>
      <c r="AK9">
        <f t="shared" si="0"/>
        <v>0.45721259093398897</v>
      </c>
      <c r="AL9">
        <f t="shared" si="0"/>
        <v>0.43860027715818883</v>
      </c>
      <c r="AM9">
        <f t="shared" si="0"/>
        <v>0.43255776240472027</v>
      </c>
      <c r="AN9">
        <f t="shared" si="0"/>
        <v>0.42447899201651035</v>
      </c>
      <c r="AO9">
        <f t="shared" si="0"/>
        <v>0.44071159394079285</v>
      </c>
      <c r="AP9">
        <f t="shared" si="0"/>
        <v>0.41535677685045469</v>
      </c>
      <c r="AQ9">
        <f t="shared" si="0"/>
        <v>0.42467122915259153</v>
      </c>
      <c r="AR9">
        <f t="shared" si="0"/>
        <v>0.43615526258134435</v>
      </c>
      <c r="AS9">
        <f t="shared" si="0"/>
        <v>0.4359282975821806</v>
      </c>
    </row>
    <row r="10" spans="1:45">
      <c r="B10" t="s">
        <v>304</v>
      </c>
      <c r="C10">
        <f>C4/C3</f>
        <v>0.18672173906198528</v>
      </c>
      <c r="D10">
        <f t="shared" ref="D10:AS10" si="1">D4/D3</f>
        <v>0.19118866788691816</v>
      </c>
      <c r="E10">
        <f t="shared" si="1"/>
        <v>0.19636014084121448</v>
      </c>
      <c r="F10">
        <f t="shared" si="1"/>
        <v>0.19664525411546135</v>
      </c>
      <c r="G10">
        <f t="shared" si="1"/>
        <v>0.19421798418398656</v>
      </c>
      <c r="H10">
        <f t="shared" si="1"/>
        <v>0.19554940447615221</v>
      </c>
      <c r="I10">
        <f t="shared" si="1"/>
        <v>0.19716045941795327</v>
      </c>
      <c r="J10">
        <f t="shared" si="1"/>
        <v>0.18913595536932179</v>
      </c>
      <c r="K10">
        <f t="shared" si="1"/>
        <v>0.19877580950471879</v>
      </c>
      <c r="L10">
        <f t="shared" si="1"/>
        <v>0.20013825738852994</v>
      </c>
      <c r="M10">
        <f t="shared" si="1"/>
        <v>0.20017423762281272</v>
      </c>
      <c r="N10">
        <f t="shared" si="1"/>
        <v>0.19219712498233074</v>
      </c>
      <c r="O10">
        <f t="shared" si="1"/>
        <v>0.15749955196138551</v>
      </c>
      <c r="P10">
        <f t="shared" si="1"/>
        <v>0.15000350367825679</v>
      </c>
      <c r="Q10">
        <f t="shared" si="1"/>
        <v>0.16113096520828413</v>
      </c>
      <c r="R10">
        <f t="shared" si="1"/>
        <v>0.17596851075597622</v>
      </c>
      <c r="S10">
        <f t="shared" si="1"/>
        <v>0.18169340889892802</v>
      </c>
      <c r="T10">
        <f t="shared" si="1"/>
        <v>0.18379005636120235</v>
      </c>
      <c r="U10">
        <f t="shared" si="1"/>
        <v>0.18383409376923496</v>
      </c>
      <c r="V10">
        <f t="shared" si="1"/>
        <v>0.18364339419911183</v>
      </c>
      <c r="W10">
        <f t="shared" si="1"/>
        <v>0.1835129938392096</v>
      </c>
      <c r="X10">
        <f t="shared" si="1"/>
        <v>0.18413640481437066</v>
      </c>
      <c r="Y10">
        <f t="shared" si="1"/>
        <v>0.18434242680763469</v>
      </c>
      <c r="Z10">
        <f t="shared" si="1"/>
        <v>0.18079741719574405</v>
      </c>
      <c r="AA10">
        <f t="shared" si="1"/>
        <v>0.18417625704126442</v>
      </c>
      <c r="AB10">
        <f t="shared" si="1"/>
        <v>0.18561219859299183</v>
      </c>
      <c r="AC10">
        <f t="shared" si="1"/>
        <v>0.18952159350292322</v>
      </c>
      <c r="AD10">
        <f t="shared" si="1"/>
        <v>0.1763791429924973</v>
      </c>
      <c r="AE10">
        <f t="shared" si="1"/>
        <v>0.18550510592114586</v>
      </c>
      <c r="AF10">
        <f t="shared" si="1"/>
        <v>0.19060736437432588</v>
      </c>
      <c r="AG10">
        <f t="shared" si="1"/>
        <v>0.19531775456142139</v>
      </c>
      <c r="AH10">
        <f t="shared" si="1"/>
        <v>0.19314051544478678</v>
      </c>
      <c r="AI10">
        <f t="shared" si="1"/>
        <v>0.18298770775921039</v>
      </c>
      <c r="AJ10">
        <f t="shared" si="1"/>
        <v>0.18428328131015373</v>
      </c>
      <c r="AK10">
        <f t="shared" si="1"/>
        <v>0.19151794883396658</v>
      </c>
      <c r="AL10">
        <f t="shared" si="1"/>
        <v>0.20359444830360052</v>
      </c>
      <c r="AM10">
        <f t="shared" si="1"/>
        <v>0.1995344186419499</v>
      </c>
      <c r="AN10">
        <f t="shared" si="1"/>
        <v>0.20734913311002998</v>
      </c>
      <c r="AO10">
        <f t="shared" si="1"/>
        <v>0.2085515930330383</v>
      </c>
      <c r="AP10">
        <f t="shared" si="1"/>
        <v>0.21046855257777256</v>
      </c>
      <c r="AQ10">
        <f t="shared" si="1"/>
        <v>0.21745192640792269</v>
      </c>
      <c r="AR10">
        <f t="shared" si="1"/>
        <v>0.22034521718156591</v>
      </c>
      <c r="AS10">
        <f t="shared" si="1"/>
        <v>0.22218569176218897</v>
      </c>
    </row>
    <row r="11" spans="1:45">
      <c r="B11" t="s">
        <v>302</v>
      </c>
      <c r="C11">
        <f>C4/C2</f>
        <v>0.10025620116418477</v>
      </c>
      <c r="D11">
        <f t="shared" ref="D11:AS11" si="2">D4/D2</f>
        <v>0.1054434039637258</v>
      </c>
      <c r="E11">
        <f t="shared" si="2"/>
        <v>0.10917235244190156</v>
      </c>
      <c r="F11">
        <f t="shared" si="2"/>
        <v>0.10662179562514215</v>
      </c>
      <c r="G11">
        <f t="shared" si="2"/>
        <v>0.10767823540458019</v>
      </c>
      <c r="H11">
        <f t="shared" si="2"/>
        <v>0.11314131021314174</v>
      </c>
      <c r="I11">
        <f t="shared" si="2"/>
        <v>0.11726634059559794</v>
      </c>
      <c r="J11">
        <f t="shared" si="2"/>
        <v>0.11313796079276964</v>
      </c>
      <c r="K11">
        <f t="shared" si="2"/>
        <v>0.11929952848713236</v>
      </c>
      <c r="L11">
        <f t="shared" si="2"/>
        <v>0.12083483821987498</v>
      </c>
      <c r="M11">
        <f t="shared" si="2"/>
        <v>0.12400772907067631</v>
      </c>
      <c r="N11">
        <f t="shared" si="2"/>
        <v>0.11544119337781611</v>
      </c>
      <c r="O11">
        <f t="shared" si="2"/>
        <v>9.3685974521256543E-2</v>
      </c>
      <c r="P11">
        <f t="shared" si="2"/>
        <v>8.2497790164750173E-2</v>
      </c>
      <c r="Q11">
        <f t="shared" si="2"/>
        <v>8.8258728261930097E-2</v>
      </c>
      <c r="R11">
        <f t="shared" si="2"/>
        <v>9.8523533674943223E-2</v>
      </c>
      <c r="S11">
        <f t="shared" si="2"/>
        <v>9.8443747387156291E-2</v>
      </c>
      <c r="T11">
        <f t="shared" si="2"/>
        <v>0.10411551223073988</v>
      </c>
      <c r="U11">
        <f t="shared" si="2"/>
        <v>0.10292057708187097</v>
      </c>
      <c r="V11">
        <f t="shared" si="2"/>
        <v>0.10568872216897325</v>
      </c>
      <c r="W11">
        <f t="shared" si="2"/>
        <v>9.7838150665389992E-2</v>
      </c>
      <c r="X11">
        <f t="shared" si="2"/>
        <v>0.10049970220734812</v>
      </c>
      <c r="Y11">
        <f t="shared" si="2"/>
        <v>9.7451617709099325E-2</v>
      </c>
      <c r="Z11">
        <f t="shared" si="2"/>
        <v>9.5004106360389862E-2</v>
      </c>
      <c r="AA11">
        <f t="shared" si="2"/>
        <v>9.7905415400556223E-2</v>
      </c>
      <c r="AB11">
        <f t="shared" si="2"/>
        <v>9.9828795868315709E-2</v>
      </c>
      <c r="AC11">
        <f t="shared" si="2"/>
        <v>0.10017152023425137</v>
      </c>
      <c r="AD11">
        <f t="shared" si="2"/>
        <v>9.1403177677528966E-2</v>
      </c>
      <c r="AE11">
        <f t="shared" si="2"/>
        <v>9.8399370035084463E-2</v>
      </c>
      <c r="AF11">
        <f t="shared" si="2"/>
        <v>0.10065719019961515</v>
      </c>
      <c r="AG11">
        <f t="shared" si="2"/>
        <v>9.9355761846246476E-2</v>
      </c>
      <c r="AH11">
        <f t="shared" si="2"/>
        <v>9.467121299287895E-2</v>
      </c>
      <c r="AI11">
        <f t="shared" si="2"/>
        <v>8.6300855687177574E-2</v>
      </c>
      <c r="AJ11">
        <f t="shared" si="2"/>
        <v>8.7010721928468177E-2</v>
      </c>
      <c r="AK11">
        <f t="shared" si="2"/>
        <v>8.7564417596740995E-2</v>
      </c>
      <c r="AL11">
        <f t="shared" si="2"/>
        <v>8.9296581453827739E-2</v>
      </c>
      <c r="AM11">
        <f t="shared" si="2"/>
        <v>8.6310161650488548E-2</v>
      </c>
      <c r="AN11">
        <f t="shared" si="2"/>
        <v>8.801535101804274E-2</v>
      </c>
      <c r="AO11">
        <f t="shared" si="2"/>
        <v>9.1911104984481864E-2</v>
      </c>
      <c r="AP11">
        <f t="shared" si="2"/>
        <v>8.741953962708407E-2</v>
      </c>
      <c r="AQ11">
        <f t="shared" si="2"/>
        <v>9.2345576869251406E-2</v>
      </c>
      <c r="AR11">
        <f t="shared" si="2"/>
        <v>9.6104726058369228E-2</v>
      </c>
      <c r="AS11">
        <f t="shared" si="2"/>
        <v>9.6857030357010168E-2</v>
      </c>
    </row>
    <row r="12" spans="1:45">
      <c r="B12" t="s">
        <v>306</v>
      </c>
      <c r="C12">
        <f>C6/C5</f>
        <v>0.55558327864302659</v>
      </c>
      <c r="D12">
        <f t="shared" ref="D12:AS12" si="3">D6/D5</f>
        <v>0.56988037822692561</v>
      </c>
      <c r="E12">
        <f t="shared" si="3"/>
        <v>0.5742577932083085</v>
      </c>
      <c r="F12">
        <f t="shared" si="3"/>
        <v>0.55948486264051822</v>
      </c>
      <c r="G12">
        <f t="shared" si="3"/>
        <v>0.57141728208537124</v>
      </c>
      <c r="H12">
        <f t="shared" si="3"/>
        <v>0.59536216234588835</v>
      </c>
      <c r="I12">
        <f t="shared" si="3"/>
        <v>0.61037622754353538</v>
      </c>
      <c r="J12">
        <f t="shared" si="3"/>
        <v>0.61410610343176608</v>
      </c>
      <c r="K12">
        <f t="shared" si="3"/>
        <v>0.61577272266321459</v>
      </c>
      <c r="L12">
        <f t="shared" si="3"/>
        <v>0.61908844734175394</v>
      </c>
      <c r="M12">
        <f t="shared" si="3"/>
        <v>0.63445906949291309</v>
      </c>
      <c r="N12">
        <f t="shared" si="3"/>
        <v>0.61530281018012745</v>
      </c>
      <c r="O12">
        <f t="shared" si="3"/>
        <v>0.61246036275173332</v>
      </c>
      <c r="P12">
        <f t="shared" si="3"/>
        <v>0.56834122252851427</v>
      </c>
      <c r="Q12">
        <f t="shared" si="3"/>
        <v>0.56507507136462498</v>
      </c>
      <c r="R12">
        <f t="shared" si="3"/>
        <v>0.57673863957529492</v>
      </c>
      <c r="S12">
        <f t="shared" si="3"/>
        <v>0.5583253051479018</v>
      </c>
      <c r="T12">
        <f t="shared" si="3"/>
        <v>0.58317648483710693</v>
      </c>
      <c r="U12">
        <f t="shared" si="3"/>
        <v>0.57603617104918436</v>
      </c>
      <c r="V12">
        <f t="shared" si="3"/>
        <v>0.59099754197058507</v>
      </c>
      <c r="W12">
        <f t="shared" si="3"/>
        <v>0.54981564091600144</v>
      </c>
      <c r="X12">
        <f t="shared" si="3"/>
        <v>0.5623050587215892</v>
      </c>
      <c r="Y12">
        <f t="shared" si="3"/>
        <v>0.54526571786725087</v>
      </c>
      <c r="Z12">
        <f t="shared" si="3"/>
        <v>0.54222125826125878</v>
      </c>
      <c r="AA12">
        <f t="shared" si="3"/>
        <v>0.54781300061745186</v>
      </c>
      <c r="AB12">
        <f t="shared" si="3"/>
        <v>0.55379851926304124</v>
      </c>
      <c r="AC12">
        <f t="shared" si="3"/>
        <v>0.54469191694396402</v>
      </c>
      <c r="AD12">
        <f t="shared" si="3"/>
        <v>0.53429741583245993</v>
      </c>
      <c r="AE12">
        <f t="shared" si="3"/>
        <v>0.54614949353041586</v>
      </c>
      <c r="AF12">
        <f t="shared" si="3"/>
        <v>0.54701682552123965</v>
      </c>
      <c r="AG12">
        <f t="shared" si="3"/>
        <v>0.52674692239047594</v>
      </c>
      <c r="AH12">
        <f t="shared" si="3"/>
        <v>0.50760624751056027</v>
      </c>
      <c r="AI12">
        <f t="shared" si="3"/>
        <v>0.48937152620706037</v>
      </c>
      <c r="AJ12">
        <f t="shared" si="3"/>
        <v>0.48978086143280203</v>
      </c>
      <c r="AK12">
        <f t="shared" si="3"/>
        <v>0.47414729501591202</v>
      </c>
      <c r="AL12">
        <f t="shared" si="3"/>
        <v>0.45370841989525529</v>
      </c>
      <c r="AM12">
        <f t="shared" si="3"/>
        <v>0.44738576192914764</v>
      </c>
      <c r="AN12">
        <f t="shared" si="3"/>
        <v>0.43922067732705777</v>
      </c>
      <c r="AO12">
        <f t="shared" si="3"/>
        <v>0.45514311152869652</v>
      </c>
      <c r="AP12">
        <f t="shared" si="3"/>
        <v>0.42860809214907181</v>
      </c>
      <c r="AQ12">
        <f t="shared" si="3"/>
        <v>0.43784184510460095</v>
      </c>
      <c r="AR12">
        <f t="shared" si="3"/>
        <v>0.44874248155517976</v>
      </c>
      <c r="AS12">
        <f t="shared" si="3"/>
        <v>0.44806276950904622</v>
      </c>
    </row>
    <row r="13" spans="1:45">
      <c r="B13" t="s">
        <v>307</v>
      </c>
      <c r="C13">
        <f>C7/C6</f>
        <v>8.4232181909653037E-2</v>
      </c>
      <c r="D13">
        <f t="shared" ref="D13:AS13" si="4">D7/D6</f>
        <v>8.6353113711993446E-2</v>
      </c>
      <c r="E13">
        <f t="shared" si="4"/>
        <v>8.9442606802629013E-2</v>
      </c>
      <c r="F13">
        <f t="shared" si="4"/>
        <v>8.9846181521793453E-2</v>
      </c>
      <c r="G13">
        <f t="shared" si="4"/>
        <v>8.8410672343312749E-2</v>
      </c>
      <c r="H13">
        <f t="shared" si="4"/>
        <v>8.8901340586694938E-2</v>
      </c>
      <c r="I13">
        <f t="shared" si="4"/>
        <v>8.9565687107633685E-2</v>
      </c>
      <c r="J13">
        <f t="shared" si="4"/>
        <v>8.2659797233153892E-2</v>
      </c>
      <c r="K13">
        <f t="shared" si="4"/>
        <v>8.7042253298749775E-2</v>
      </c>
      <c r="L13">
        <f t="shared" si="4"/>
        <v>9.0311135829827874E-2</v>
      </c>
      <c r="M13">
        <f t="shared" si="4"/>
        <v>9.0965844131606771E-2</v>
      </c>
      <c r="N13">
        <f t="shared" si="4"/>
        <v>8.3165685681299492E-2</v>
      </c>
      <c r="O13">
        <f t="shared" si="4"/>
        <v>5.7069678763607821E-2</v>
      </c>
      <c r="P13">
        <f t="shared" si="4"/>
        <v>5.2101398410472732E-2</v>
      </c>
      <c r="Q13">
        <f t="shared" si="4"/>
        <v>6.0059968060689695E-2</v>
      </c>
      <c r="R13">
        <f t="shared" si="4"/>
        <v>7.2299479156611168E-2</v>
      </c>
      <c r="S13">
        <f t="shared" si="4"/>
        <v>7.5447194319772953E-2</v>
      </c>
      <c r="T13">
        <f t="shared" si="4"/>
        <v>7.6958904581621496E-2</v>
      </c>
      <c r="U13">
        <f t="shared" si="4"/>
        <v>7.7441898783408458E-2</v>
      </c>
      <c r="V13">
        <f t="shared" si="4"/>
        <v>7.742821247612823E-2</v>
      </c>
      <c r="W13">
        <f t="shared" si="4"/>
        <v>7.7329258325345721E-2</v>
      </c>
      <c r="X13">
        <f t="shared" si="4"/>
        <v>7.8860426684131332E-2</v>
      </c>
      <c r="Y13">
        <f t="shared" si="4"/>
        <v>7.8417644573677878E-2</v>
      </c>
      <c r="Z13">
        <f t="shared" si="4"/>
        <v>7.5863270629918572E-2</v>
      </c>
      <c r="AA13">
        <f t="shared" si="4"/>
        <v>7.7794702228104459E-2</v>
      </c>
      <c r="AB13">
        <f t="shared" si="4"/>
        <v>7.8825072971033486E-2</v>
      </c>
      <c r="AC13">
        <f t="shared" si="4"/>
        <v>8.2842187047309487E-2</v>
      </c>
      <c r="AD13">
        <f t="shared" si="4"/>
        <v>7.6083044425704599E-2</v>
      </c>
      <c r="AE13">
        <f t="shared" si="4"/>
        <v>8.3816893262950803E-2</v>
      </c>
      <c r="AF13">
        <f t="shared" si="4"/>
        <v>9.1660144058950732E-2</v>
      </c>
      <c r="AG13">
        <f t="shared" si="4"/>
        <v>9.4693109412858745E-2</v>
      </c>
      <c r="AH13">
        <f t="shared" si="4"/>
        <v>9.7288211018923806E-2</v>
      </c>
      <c r="AI13">
        <f t="shared" si="4"/>
        <v>8.8970548062019331E-2</v>
      </c>
      <c r="AJ13">
        <f t="shared" si="4"/>
        <v>9.3606221545137869E-2</v>
      </c>
      <c r="AK13">
        <f t="shared" si="4"/>
        <v>0.10025441800340129</v>
      </c>
      <c r="AL13">
        <f t="shared" si="4"/>
        <v>0.10979378635726668</v>
      </c>
      <c r="AM13">
        <f t="shared" si="4"/>
        <v>0.10730705710490539</v>
      </c>
      <c r="AN13">
        <f t="shared" si="4"/>
        <v>0.11035685697666484</v>
      </c>
      <c r="AO13">
        <f t="shared" si="4"/>
        <v>0.11801231022955568</v>
      </c>
      <c r="AP13">
        <f t="shared" si="4"/>
        <v>0.12049237828935754</v>
      </c>
      <c r="AQ13">
        <f t="shared" si="4"/>
        <v>0.12709437398141449</v>
      </c>
      <c r="AR13">
        <f t="shared" si="4"/>
        <v>0.13260809361683684</v>
      </c>
      <c r="AS13">
        <f t="shared" si="4"/>
        <v>0.13489734344338675</v>
      </c>
    </row>
    <row r="14" spans="1:45">
      <c r="B14" t="s">
        <v>305</v>
      </c>
      <c r="C14">
        <f>C7/C5</f>
        <v>4.6797991792620869E-2</v>
      </c>
      <c r="D14">
        <f t="shared" ref="D14:AS14" si="5">D7/D5</f>
        <v>4.9210945103263543E-2</v>
      </c>
      <c r="E14">
        <f t="shared" si="5"/>
        <v>5.1363114001276175E-2</v>
      </c>
      <c r="F14">
        <f t="shared" si="5"/>
        <v>5.0267578527495679E-2</v>
      </c>
      <c r="G14">
        <f t="shared" si="5"/>
        <v>5.0519386097756067E-2</v>
      </c>
      <c r="H14">
        <f t="shared" si="5"/>
        <v>5.2928494367142989E-2</v>
      </c>
      <c r="I14">
        <f t="shared" si="5"/>
        <v>5.4668766214102105E-2</v>
      </c>
      <c r="J14">
        <f t="shared" si="5"/>
        <v>5.0761885989312014E-2</v>
      </c>
      <c r="K14">
        <f t="shared" si="5"/>
        <v>5.3598245300512326E-2</v>
      </c>
      <c r="L14">
        <f t="shared" si="5"/>
        <v>5.5910580858558379E-2</v>
      </c>
      <c r="M14">
        <f t="shared" si="5"/>
        <v>5.7714104823376598E-2</v>
      </c>
      <c r="N14">
        <f t="shared" si="5"/>
        <v>5.1172080110260768E-2</v>
      </c>
      <c r="O14">
        <f t="shared" si="5"/>
        <v>3.4952916157684137E-2</v>
      </c>
      <c r="P14">
        <f t="shared" si="5"/>
        <v>2.9611372468053267E-2</v>
      </c>
      <c r="Q14">
        <f t="shared" si="5"/>
        <v>3.393839073805132E-2</v>
      </c>
      <c r="R14">
        <f t="shared" si="5"/>
        <v>4.1697903250786317E-2</v>
      </c>
      <c r="S14">
        <f t="shared" si="5"/>
        <v>4.2124077791140274E-2</v>
      </c>
      <c r="T14">
        <f t="shared" si="5"/>
        <v>4.4880623450824352E-2</v>
      </c>
      <c r="U14">
        <f t="shared" si="5"/>
        <v>4.4609334853973094E-2</v>
      </c>
      <c r="V14">
        <f t="shared" si="5"/>
        <v>4.5759883252567968E-2</v>
      </c>
      <c r="W14">
        <f t="shared" si="5"/>
        <v>4.2516835727708993E-2</v>
      </c>
      <c r="X14">
        <f t="shared" si="5"/>
        <v>4.4343616857430053E-2</v>
      </c>
      <c r="Y14">
        <f t="shared" si="5"/>
        <v>4.27584532619254E-2</v>
      </c>
      <c r="Z14">
        <f t="shared" si="5"/>
        <v>4.1134678056768841E-2</v>
      </c>
      <c r="AA14">
        <f t="shared" si="5"/>
        <v>4.2616949259719067E-2</v>
      </c>
      <c r="AB14">
        <f t="shared" si="5"/>
        <v>4.3653208692159516E-2</v>
      </c>
      <c r="AC14">
        <f t="shared" si="5"/>
        <v>4.5123469666629432E-2</v>
      </c>
      <c r="AD14">
        <f t="shared" si="5"/>
        <v>4.0650974025320211E-2</v>
      </c>
      <c r="AE14">
        <f t="shared" si="5"/>
        <v>4.5776553804853508E-2</v>
      </c>
      <c r="AF14">
        <f t="shared" si="5"/>
        <v>5.0139641029946738E-2</v>
      </c>
      <c r="AG14">
        <f t="shared" si="5"/>
        <v>4.9879303954807948E-2</v>
      </c>
      <c r="AH14">
        <f t="shared" si="5"/>
        <v>4.938410372233145E-2</v>
      </c>
      <c r="AI14">
        <f t="shared" si="5"/>
        <v>4.3539652892589015E-2</v>
      </c>
      <c r="AJ14">
        <f t="shared" si="5"/>
        <v>4.5846535823847338E-2</v>
      </c>
      <c r="AK14">
        <f t="shared" si="5"/>
        <v>4.7535361109707276E-2</v>
      </c>
      <c r="AL14">
        <f t="shared" si="5"/>
        <v>4.9814365322472701E-2</v>
      </c>
      <c r="AM14">
        <f t="shared" si="5"/>
        <v>4.8007649503252654E-2</v>
      </c>
      <c r="AN14">
        <f t="shared" si="5"/>
        <v>4.8471013468975969E-2</v>
      </c>
      <c r="AO14">
        <f t="shared" si="5"/>
        <v>5.3712490076569794E-2</v>
      </c>
      <c r="AP14">
        <f t="shared" si="5"/>
        <v>5.1644008377105775E-2</v>
      </c>
      <c r="AQ14">
        <f t="shared" si="5"/>
        <v>5.5647235206436711E-2</v>
      </c>
      <c r="AR14">
        <f t="shared" si="5"/>
        <v>5.9506885003920963E-2</v>
      </c>
      <c r="AS14">
        <f t="shared" si="5"/>
        <v>6.0442477302656845E-2</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AX19"/>
  <sheetViews>
    <sheetView workbookViewId="0">
      <pane xSplit="8" ySplit="1" topLeftCell="I2" activePane="bottomRight" state="frozen"/>
      <selection pane="topRight" activeCell="I1" sqref="I1"/>
      <selection pane="bottomLeft" activeCell="A2" sqref="A2"/>
      <selection pane="bottomRight" activeCell="E14" sqref="E14:E16"/>
    </sheetView>
  </sheetViews>
  <sheetFormatPr baseColWidth="10" defaultRowHeight="16"/>
  <cols>
    <col min="2" max="2" width="21" bestFit="1" customWidth="1"/>
    <col min="3" max="3" width="23.6640625" customWidth="1"/>
    <col min="5" max="5" width="29.1640625" bestFit="1" customWidth="1"/>
    <col min="6" max="6" width="27.5" customWidth="1"/>
  </cols>
  <sheetData>
    <row r="1" spans="1:50">
      <c r="A1" t="s">
        <v>0</v>
      </c>
      <c r="B1" t="s">
        <v>246</v>
      </c>
      <c r="C1" t="s">
        <v>319</v>
      </c>
      <c r="D1" t="s">
        <v>2</v>
      </c>
      <c r="E1" t="s">
        <v>50</v>
      </c>
      <c r="F1" t="s">
        <v>257</v>
      </c>
      <c r="G1" t="s">
        <v>3</v>
      </c>
      <c r="H1">
        <v>1971</v>
      </c>
      <c r="I1">
        <v>1972</v>
      </c>
      <c r="J1">
        <v>1973</v>
      </c>
      <c r="K1">
        <v>1974</v>
      </c>
      <c r="L1">
        <v>1975</v>
      </c>
      <c r="M1">
        <v>1976</v>
      </c>
      <c r="N1">
        <v>1977</v>
      </c>
      <c r="O1">
        <v>1978</v>
      </c>
      <c r="P1">
        <v>1979</v>
      </c>
      <c r="Q1">
        <v>1980</v>
      </c>
      <c r="R1">
        <v>1981</v>
      </c>
      <c r="S1">
        <v>1982</v>
      </c>
      <c r="T1">
        <v>1983</v>
      </c>
      <c r="U1">
        <v>1984</v>
      </c>
      <c r="V1">
        <v>1985</v>
      </c>
      <c r="W1">
        <v>1986</v>
      </c>
      <c r="X1">
        <v>1987</v>
      </c>
      <c r="Y1">
        <v>1988</v>
      </c>
      <c r="Z1">
        <v>1989</v>
      </c>
      <c r="AA1">
        <v>1990</v>
      </c>
      <c r="AB1">
        <v>1991</v>
      </c>
      <c r="AC1">
        <v>1992</v>
      </c>
      <c r="AD1">
        <v>1993</v>
      </c>
      <c r="AE1">
        <v>1994</v>
      </c>
      <c r="AF1">
        <v>1995</v>
      </c>
      <c r="AG1">
        <v>1996</v>
      </c>
      <c r="AH1">
        <v>1997</v>
      </c>
      <c r="AI1">
        <v>1998</v>
      </c>
      <c r="AJ1">
        <v>1999</v>
      </c>
      <c r="AK1">
        <v>2000</v>
      </c>
      <c r="AL1">
        <v>2001</v>
      </c>
      <c r="AM1">
        <v>2002</v>
      </c>
      <c r="AN1">
        <v>2003</v>
      </c>
      <c r="AO1">
        <v>2004</v>
      </c>
      <c r="AP1">
        <v>2005</v>
      </c>
      <c r="AQ1">
        <v>2006</v>
      </c>
      <c r="AR1">
        <v>2007</v>
      </c>
      <c r="AS1">
        <v>2008</v>
      </c>
      <c r="AT1">
        <v>2009</v>
      </c>
      <c r="AU1">
        <v>2010</v>
      </c>
      <c r="AV1">
        <v>2011</v>
      </c>
      <c r="AW1">
        <v>2012</v>
      </c>
      <c r="AX1">
        <v>2013</v>
      </c>
    </row>
    <row r="2" spans="1:50" s="32" customFormat="1">
      <c r="A2" s="32" t="s">
        <v>4</v>
      </c>
      <c r="B2" s="32" t="s">
        <v>320</v>
      </c>
      <c r="C2" s="32" t="s">
        <v>321</v>
      </c>
      <c r="D2" s="32" t="s">
        <v>15</v>
      </c>
      <c r="G2" s="32" t="s">
        <v>7</v>
      </c>
      <c r="AV2" s="32">
        <v>-32</v>
      </c>
      <c r="AW2" s="32">
        <v>-15</v>
      </c>
      <c r="AX2" s="32">
        <v>-27</v>
      </c>
    </row>
    <row r="3" spans="1:50">
      <c r="A3" t="s">
        <v>4</v>
      </c>
      <c r="B3" t="s">
        <v>320</v>
      </c>
      <c r="C3" t="s">
        <v>321</v>
      </c>
      <c r="D3" t="s">
        <v>15</v>
      </c>
      <c r="E3" s="33" t="s">
        <v>361</v>
      </c>
      <c r="F3" s="34" t="s">
        <v>346</v>
      </c>
      <c r="G3" t="s">
        <v>51</v>
      </c>
      <c r="AV3">
        <v>1</v>
      </c>
      <c r="AW3">
        <v>1</v>
      </c>
      <c r="AX3">
        <v>1</v>
      </c>
    </row>
    <row r="4" spans="1:50">
      <c r="A4" t="s">
        <v>4</v>
      </c>
      <c r="B4" t="s">
        <v>320</v>
      </c>
      <c r="C4" t="s">
        <v>321</v>
      </c>
      <c r="D4" t="s">
        <v>15</v>
      </c>
      <c r="E4" s="33" t="s">
        <v>361</v>
      </c>
      <c r="F4" s="34" t="s">
        <v>346</v>
      </c>
      <c r="G4" t="s">
        <v>256</v>
      </c>
      <c r="AV4">
        <f>'PB Efficiencies'!AP31</f>
        <v>0.43862096220278957</v>
      </c>
      <c r="AW4">
        <f>'PB Efficiencies'!AQ31</f>
        <v>0.44758791805257503</v>
      </c>
      <c r="AX4">
        <f>'PB Efficiencies'!AR31</f>
        <v>0.44657128563417114</v>
      </c>
    </row>
    <row r="5" spans="1:50">
      <c r="A5" t="s">
        <v>4</v>
      </c>
      <c r="B5" t="s">
        <v>320</v>
      </c>
      <c r="C5" t="s">
        <v>321</v>
      </c>
      <c r="D5" t="s">
        <v>15</v>
      </c>
      <c r="E5" s="33" t="s">
        <v>361</v>
      </c>
      <c r="F5" s="34" t="s">
        <v>346</v>
      </c>
      <c r="G5" t="s">
        <v>318</v>
      </c>
      <c r="AV5">
        <f>phi_MTH.200.C</f>
        <v>0.36986156609954557</v>
      </c>
      <c r="AW5">
        <f>phi_MTH.200.C</f>
        <v>0.36986156609954557</v>
      </c>
      <c r="AX5">
        <f>phi_MTH.200.C</f>
        <v>0.36986156609954557</v>
      </c>
    </row>
    <row r="6" spans="1:50" s="32" customFormat="1">
      <c r="A6" s="32" t="s">
        <v>4</v>
      </c>
      <c r="B6" s="32" t="s">
        <v>320</v>
      </c>
      <c r="C6" s="32" t="s">
        <v>321</v>
      </c>
      <c r="D6" s="32" t="s">
        <v>322</v>
      </c>
      <c r="G6" s="32" t="s">
        <v>7</v>
      </c>
      <c r="H6" s="32">
        <v>-20</v>
      </c>
      <c r="I6" s="32">
        <v>-29</v>
      </c>
      <c r="J6" s="32">
        <v>-26</v>
      </c>
      <c r="K6" s="32">
        <v>-55</v>
      </c>
      <c r="L6" s="32">
        <v>-51</v>
      </c>
      <c r="M6" s="32">
        <v>-45</v>
      </c>
      <c r="N6" s="32">
        <v>-45</v>
      </c>
      <c r="O6" s="32">
        <v>-41</v>
      </c>
      <c r="P6" s="32">
        <v>-37</v>
      </c>
      <c r="Q6" s="32">
        <v>-41</v>
      </c>
      <c r="R6" s="32">
        <v>-40</v>
      </c>
      <c r="S6" s="32">
        <v>-37</v>
      </c>
      <c r="T6" s="32">
        <v>-17</v>
      </c>
      <c r="U6" s="32">
        <v>-26</v>
      </c>
      <c r="V6" s="32">
        <v>-34</v>
      </c>
      <c r="W6" s="32">
        <v>-31</v>
      </c>
      <c r="X6" s="32">
        <v>-26</v>
      </c>
      <c r="Y6" s="32">
        <v>-32</v>
      </c>
      <c r="Z6" s="32">
        <v>-33</v>
      </c>
      <c r="AA6" s="32">
        <v>-28</v>
      </c>
      <c r="AB6" s="32">
        <v>-33</v>
      </c>
      <c r="AC6" s="32">
        <v>-32</v>
      </c>
      <c r="AD6" s="32">
        <v>-25</v>
      </c>
      <c r="AE6" s="32">
        <v>-37</v>
      </c>
      <c r="AF6" s="32">
        <v>-31</v>
      </c>
      <c r="AG6" s="32">
        <v>-33</v>
      </c>
      <c r="AH6" s="32">
        <v>-1</v>
      </c>
      <c r="AI6" s="32">
        <v>-26</v>
      </c>
      <c r="AJ6" s="32">
        <v>-47</v>
      </c>
      <c r="AK6" s="32">
        <v>-39</v>
      </c>
      <c r="AL6" s="32">
        <v>-44</v>
      </c>
      <c r="AM6" s="32">
        <v>-41</v>
      </c>
      <c r="AN6" s="32">
        <v>-48</v>
      </c>
      <c r="AO6" s="32">
        <v>-63</v>
      </c>
      <c r="AP6" s="32">
        <v>-76</v>
      </c>
      <c r="AQ6" s="32">
        <v>-34</v>
      </c>
      <c r="AR6" s="32">
        <v>-44</v>
      </c>
      <c r="AS6" s="32">
        <v>-45</v>
      </c>
      <c r="AT6" s="32">
        <v>-13</v>
      </c>
      <c r="AU6" s="32">
        <v>-34</v>
      </c>
      <c r="AV6" s="32">
        <v>-38</v>
      </c>
      <c r="AW6" s="32">
        <v>-18</v>
      </c>
      <c r="AX6" s="32">
        <v>-17</v>
      </c>
    </row>
    <row r="7" spans="1:50">
      <c r="A7" t="s">
        <v>4</v>
      </c>
      <c r="B7" t="s">
        <v>320</v>
      </c>
      <c r="C7" t="s">
        <v>321</v>
      </c>
      <c r="D7" t="s">
        <v>322</v>
      </c>
      <c r="E7" s="33" t="s">
        <v>361</v>
      </c>
      <c r="F7" s="34" t="s">
        <v>346</v>
      </c>
      <c r="G7" t="s">
        <v>51</v>
      </c>
      <c r="H7">
        <v>1</v>
      </c>
      <c r="I7">
        <v>1</v>
      </c>
      <c r="J7">
        <v>1</v>
      </c>
      <c r="K7">
        <v>1</v>
      </c>
      <c r="L7">
        <v>1</v>
      </c>
      <c r="M7">
        <v>1</v>
      </c>
      <c r="N7">
        <v>1</v>
      </c>
      <c r="O7">
        <v>1</v>
      </c>
      <c r="P7">
        <v>1</v>
      </c>
      <c r="Q7">
        <v>1</v>
      </c>
      <c r="R7">
        <v>1</v>
      </c>
      <c r="S7">
        <v>1</v>
      </c>
      <c r="T7">
        <v>1</v>
      </c>
      <c r="U7">
        <v>1</v>
      </c>
      <c r="V7">
        <v>1</v>
      </c>
      <c r="W7">
        <v>1</v>
      </c>
      <c r="X7">
        <v>1</v>
      </c>
      <c r="Y7">
        <v>1</v>
      </c>
      <c r="Z7">
        <v>1</v>
      </c>
      <c r="AA7">
        <v>1</v>
      </c>
      <c r="AB7">
        <v>1</v>
      </c>
      <c r="AC7">
        <v>1</v>
      </c>
      <c r="AD7">
        <v>1</v>
      </c>
      <c r="AE7">
        <v>1</v>
      </c>
      <c r="AF7">
        <v>1</v>
      </c>
      <c r="AG7">
        <v>1</v>
      </c>
      <c r="AH7">
        <v>1</v>
      </c>
      <c r="AI7">
        <v>1</v>
      </c>
      <c r="AJ7">
        <v>1</v>
      </c>
      <c r="AK7">
        <v>1</v>
      </c>
      <c r="AL7">
        <v>1</v>
      </c>
      <c r="AM7">
        <v>1</v>
      </c>
      <c r="AN7">
        <v>1</v>
      </c>
      <c r="AO7">
        <v>1</v>
      </c>
      <c r="AP7">
        <v>1</v>
      </c>
      <c r="AQ7">
        <v>1</v>
      </c>
      <c r="AR7">
        <v>1</v>
      </c>
      <c r="AS7">
        <v>1</v>
      </c>
      <c r="AT7">
        <v>1</v>
      </c>
      <c r="AU7">
        <v>1</v>
      </c>
      <c r="AV7">
        <v>1</v>
      </c>
      <c r="AW7">
        <v>1</v>
      </c>
      <c r="AX7">
        <v>1</v>
      </c>
    </row>
    <row r="8" spans="1:50">
      <c r="A8" t="s">
        <v>4</v>
      </c>
      <c r="B8" t="s">
        <v>320</v>
      </c>
      <c r="C8" t="s">
        <v>321</v>
      </c>
      <c r="D8" t="s">
        <v>322</v>
      </c>
      <c r="E8" s="33" t="s">
        <v>361</v>
      </c>
      <c r="F8" s="34" t="s">
        <v>346</v>
      </c>
      <c r="G8" t="s">
        <v>256</v>
      </c>
      <c r="H8">
        <f>'PB Efficiencies'!B31</f>
        <v>0.23818542510955309</v>
      </c>
      <c r="I8">
        <f>'PB Efficiencies'!C31</f>
        <v>0.24042546167303691</v>
      </c>
      <c r="J8">
        <f>'PB Efficiencies'!D31</f>
        <v>0.24721206174660004</v>
      </c>
      <c r="K8">
        <f>'PB Efficiencies'!E31</f>
        <v>0.25245285308078824</v>
      </c>
      <c r="L8">
        <f>'PB Efficiencies'!F31</f>
        <v>0.25597161877739627</v>
      </c>
      <c r="M8">
        <f>'PB Efficiencies'!G31</f>
        <v>0.25795766803074527</v>
      </c>
      <c r="N8">
        <f>'PB Efficiencies'!H31</f>
        <v>0.26274732024593184</v>
      </c>
      <c r="O8">
        <f>'PB Efficiencies'!I31</f>
        <v>0.26301245275701968</v>
      </c>
      <c r="P8">
        <f>'PB Efficiencies'!J31</f>
        <v>0.25926789110504256</v>
      </c>
      <c r="Q8">
        <f>'PB Efficiencies'!K31</f>
        <v>0.26376961637687713</v>
      </c>
      <c r="R8">
        <f>'PB Efficiencies'!L31</f>
        <v>0.27384463233818968</v>
      </c>
      <c r="S8">
        <f>'PB Efficiencies'!M31</f>
        <v>0.29274828522686275</v>
      </c>
      <c r="T8">
        <f>'PB Efficiencies'!N31</f>
        <v>0.26305771052289167</v>
      </c>
      <c r="U8">
        <f>'PB Efficiencies'!O31</f>
        <v>0.27337536104858901</v>
      </c>
      <c r="V8">
        <f>'PB Efficiencies'!P31</f>
        <v>0.26712694482050137</v>
      </c>
      <c r="W8">
        <f>'PB Efficiencies'!Q31</f>
        <v>0.26379674514077622</v>
      </c>
      <c r="X8">
        <f>'PB Efficiencies'!R31</f>
        <v>0.27815907003644758</v>
      </c>
      <c r="Y8">
        <f>'PB Efficiencies'!S31</f>
        <v>0.28285577134714029</v>
      </c>
      <c r="Z8">
        <f>'PB Efficiencies'!T31</f>
        <v>0.27873423627915395</v>
      </c>
      <c r="AA8">
        <f>'PB Efficiencies'!U31</f>
        <v>0.30307632471533119</v>
      </c>
      <c r="AB8">
        <f>'PB Efficiencies'!V31</f>
        <v>0.30222719842934154</v>
      </c>
      <c r="AC8">
        <f>'PB Efficiencies'!W31</f>
        <v>0.31428327370669973</v>
      </c>
      <c r="AD8">
        <f>'PB Efficiencies'!X31</f>
        <v>0.32638671499685012</v>
      </c>
      <c r="AE8">
        <f>'PB Efficiencies'!Y31</f>
        <v>0.32866456515327247</v>
      </c>
      <c r="AF8">
        <f>'PB Efficiencies'!Z31</f>
        <v>0.32726578478118595</v>
      </c>
      <c r="AG8">
        <f>'PB Efficiencies'!AA31</f>
        <v>0.33804828140726689</v>
      </c>
      <c r="AH8">
        <f>'PB Efficiencies'!AB31</f>
        <v>0.35308368348877672</v>
      </c>
      <c r="AI8">
        <f>'PB Efficiencies'!AC31</f>
        <v>0.36127501605989543</v>
      </c>
      <c r="AJ8">
        <f>'PB Efficiencies'!AD31</f>
        <v>0.336314328692911</v>
      </c>
      <c r="AK8">
        <f>'PB Efficiencies'!AE31</f>
        <v>0.34392257025756506</v>
      </c>
      <c r="AL8">
        <f>'PB Efficiencies'!AF31</f>
        <v>0.36114628596185655</v>
      </c>
      <c r="AM8">
        <f>'PB Efficiencies'!AG31</f>
        <v>0.37061538562698515</v>
      </c>
      <c r="AN8">
        <f>'PB Efficiencies'!AH31</f>
        <v>0.37678757180985728</v>
      </c>
      <c r="AO8">
        <f>'PB Efficiencies'!AI31</f>
        <v>0.38741092067264526</v>
      </c>
      <c r="AP8">
        <f>'PB Efficiencies'!AJ31</f>
        <v>0.383268005286727</v>
      </c>
      <c r="AQ8">
        <f>'PB Efficiencies'!AK31</f>
        <v>0.39361997933234427</v>
      </c>
      <c r="AR8">
        <f>'PB Efficiencies'!AL31</f>
        <v>0.40715832414469166</v>
      </c>
      <c r="AS8">
        <f>'PB Efficiencies'!AM31</f>
        <v>0.41465054901440324</v>
      </c>
      <c r="AT8">
        <f>'PB Efficiencies'!AN31</f>
        <v>0.40584455533179142</v>
      </c>
      <c r="AU8">
        <f>'PB Efficiencies'!AO31</f>
        <v>0.4151583306213521</v>
      </c>
      <c r="AV8">
        <f>'PB Efficiencies'!AP31</f>
        <v>0.43862096220278957</v>
      </c>
      <c r="AW8">
        <f>'PB Efficiencies'!AQ31</f>
        <v>0.44758791805257503</v>
      </c>
      <c r="AX8">
        <f>'PB Efficiencies'!AR31</f>
        <v>0.44657128563417114</v>
      </c>
    </row>
    <row r="9" spans="1:50">
      <c r="A9" t="s">
        <v>4</v>
      </c>
      <c r="B9" t="s">
        <v>320</v>
      </c>
      <c r="C9" t="s">
        <v>321</v>
      </c>
      <c r="D9" t="s">
        <v>322</v>
      </c>
      <c r="E9" s="33" t="s">
        <v>361</v>
      </c>
      <c r="F9" s="34" t="s">
        <v>346</v>
      </c>
      <c r="G9" t="s">
        <v>318</v>
      </c>
      <c r="H9">
        <f t="shared" ref="H9:AX9" si="0">phi_MTH.200.C</f>
        <v>0.36986156609954557</v>
      </c>
      <c r="I9">
        <f t="shared" si="0"/>
        <v>0.36986156609954557</v>
      </c>
      <c r="J9">
        <f t="shared" si="0"/>
        <v>0.36986156609954557</v>
      </c>
      <c r="K9">
        <f t="shared" si="0"/>
        <v>0.36986156609954557</v>
      </c>
      <c r="L9">
        <f t="shared" si="0"/>
        <v>0.36986156609954557</v>
      </c>
      <c r="M9">
        <f t="shared" si="0"/>
        <v>0.36986156609954557</v>
      </c>
      <c r="N9">
        <f t="shared" si="0"/>
        <v>0.36986156609954557</v>
      </c>
      <c r="O9">
        <f t="shared" si="0"/>
        <v>0.36986156609954557</v>
      </c>
      <c r="P9">
        <f t="shared" si="0"/>
        <v>0.36986156609954557</v>
      </c>
      <c r="Q9">
        <f t="shared" si="0"/>
        <v>0.36986156609954557</v>
      </c>
      <c r="R9">
        <f t="shared" si="0"/>
        <v>0.36986156609954557</v>
      </c>
      <c r="S9">
        <f t="shared" si="0"/>
        <v>0.36986156609954557</v>
      </c>
      <c r="T9">
        <f t="shared" si="0"/>
        <v>0.36986156609954557</v>
      </c>
      <c r="U9">
        <f t="shared" si="0"/>
        <v>0.36986156609954557</v>
      </c>
      <c r="V9">
        <f t="shared" si="0"/>
        <v>0.36986156609954557</v>
      </c>
      <c r="W9">
        <f t="shared" si="0"/>
        <v>0.36986156609954557</v>
      </c>
      <c r="X9">
        <f t="shared" si="0"/>
        <v>0.36986156609954557</v>
      </c>
      <c r="Y9">
        <f t="shared" si="0"/>
        <v>0.36986156609954557</v>
      </c>
      <c r="Z9">
        <f t="shared" si="0"/>
        <v>0.36986156609954557</v>
      </c>
      <c r="AA9">
        <f t="shared" si="0"/>
        <v>0.36986156609954557</v>
      </c>
      <c r="AB9">
        <f t="shared" si="0"/>
        <v>0.36986156609954557</v>
      </c>
      <c r="AC9">
        <f t="shared" si="0"/>
        <v>0.36986156609954557</v>
      </c>
      <c r="AD9">
        <f t="shared" si="0"/>
        <v>0.36986156609954557</v>
      </c>
      <c r="AE9">
        <f t="shared" si="0"/>
        <v>0.36986156609954557</v>
      </c>
      <c r="AF9">
        <f t="shared" si="0"/>
        <v>0.36986156609954557</v>
      </c>
      <c r="AG9">
        <f t="shared" si="0"/>
        <v>0.36986156609954557</v>
      </c>
      <c r="AH9">
        <f t="shared" si="0"/>
        <v>0.36986156609954557</v>
      </c>
      <c r="AI9">
        <f t="shared" si="0"/>
        <v>0.36986156609954557</v>
      </c>
      <c r="AJ9">
        <f t="shared" si="0"/>
        <v>0.36986156609954557</v>
      </c>
      <c r="AK9">
        <f t="shared" si="0"/>
        <v>0.36986156609954557</v>
      </c>
      <c r="AL9">
        <f t="shared" si="0"/>
        <v>0.36986156609954557</v>
      </c>
      <c r="AM9">
        <f t="shared" si="0"/>
        <v>0.36986156609954557</v>
      </c>
      <c r="AN9">
        <f t="shared" si="0"/>
        <v>0.36986156609954557</v>
      </c>
      <c r="AO9">
        <f t="shared" si="0"/>
        <v>0.36986156609954557</v>
      </c>
      <c r="AP9">
        <f t="shared" si="0"/>
        <v>0.36986156609954557</v>
      </c>
      <c r="AQ9">
        <f t="shared" si="0"/>
        <v>0.36986156609954557</v>
      </c>
      <c r="AR9">
        <f t="shared" si="0"/>
        <v>0.36986156609954557</v>
      </c>
      <c r="AS9">
        <f t="shared" si="0"/>
        <v>0.36986156609954557</v>
      </c>
      <c r="AT9">
        <f t="shared" si="0"/>
        <v>0.36986156609954557</v>
      </c>
      <c r="AU9">
        <f t="shared" si="0"/>
        <v>0.36986156609954557</v>
      </c>
      <c r="AV9">
        <f t="shared" si="0"/>
        <v>0.36986156609954557</v>
      </c>
      <c r="AW9">
        <f t="shared" si="0"/>
        <v>0.36986156609954557</v>
      </c>
      <c r="AX9">
        <f t="shared" si="0"/>
        <v>0.36986156609954557</v>
      </c>
    </row>
    <row r="10" spans="1:50" s="32" customFormat="1">
      <c r="A10" s="32" t="s">
        <v>4</v>
      </c>
      <c r="B10" s="32" t="s">
        <v>320</v>
      </c>
      <c r="C10" s="32" t="s">
        <v>347</v>
      </c>
      <c r="D10" s="32" t="s">
        <v>6</v>
      </c>
      <c r="G10" s="32" t="s">
        <v>7</v>
      </c>
      <c r="H10" s="32">
        <v>-2</v>
      </c>
      <c r="I10" s="32">
        <v>-3</v>
      </c>
      <c r="J10" s="32">
        <v>-3</v>
      </c>
      <c r="K10" s="32">
        <v>-4</v>
      </c>
      <c r="L10" s="32">
        <v>-3</v>
      </c>
      <c r="M10" s="32">
        <v>-4</v>
      </c>
      <c r="N10" s="32">
        <v>-4</v>
      </c>
      <c r="O10" s="32">
        <v>-3</v>
      </c>
      <c r="P10" s="32">
        <v>-4</v>
      </c>
      <c r="Q10" s="32">
        <v>-5</v>
      </c>
      <c r="R10" s="32">
        <v>-5</v>
      </c>
      <c r="S10" s="32">
        <v>-4</v>
      </c>
      <c r="T10" s="32">
        <v>-2</v>
      </c>
      <c r="U10" s="32">
        <v>-2</v>
      </c>
      <c r="V10" s="32">
        <v>-3</v>
      </c>
      <c r="W10" s="32">
        <v>-4</v>
      </c>
      <c r="X10" s="32">
        <v>-4</v>
      </c>
      <c r="Y10" s="32">
        <v>-4</v>
      </c>
      <c r="Z10" s="32">
        <v>-4</v>
      </c>
      <c r="AA10" s="32">
        <v>-5</v>
      </c>
      <c r="AB10" s="32">
        <v>-5</v>
      </c>
      <c r="AC10" s="32">
        <v>-6</v>
      </c>
      <c r="AD10" s="32">
        <v>-3</v>
      </c>
      <c r="AE10" s="32">
        <v>-5</v>
      </c>
      <c r="AF10" s="32">
        <v>-5</v>
      </c>
      <c r="AG10" s="32">
        <v>-3</v>
      </c>
      <c r="AH10" s="32">
        <v>-6</v>
      </c>
      <c r="AI10" s="32">
        <v>-2</v>
      </c>
      <c r="AJ10" s="32">
        <v>-2</v>
      </c>
      <c r="AK10" s="32">
        <v>-4</v>
      </c>
      <c r="AL10" s="32">
        <v>-4</v>
      </c>
      <c r="AM10" s="32">
        <v>-4</v>
      </c>
      <c r="AN10" s="32">
        <v>-3</v>
      </c>
      <c r="AO10" s="32">
        <v>-3</v>
      </c>
      <c r="AP10" s="32">
        <v>-4</v>
      </c>
      <c r="AQ10" s="32">
        <v>-4</v>
      </c>
      <c r="AR10" s="32">
        <v>-4</v>
      </c>
      <c r="AS10" s="32">
        <v>-4</v>
      </c>
      <c r="AT10" s="32">
        <v>-4</v>
      </c>
      <c r="AU10" s="32">
        <v>-5</v>
      </c>
      <c r="AV10" s="32">
        <v>-6</v>
      </c>
      <c r="AW10" s="32">
        <v>-6</v>
      </c>
      <c r="AX10" s="32">
        <v>-6</v>
      </c>
    </row>
    <row r="11" spans="1:50">
      <c r="A11" t="s">
        <v>4</v>
      </c>
      <c r="B11" t="s">
        <v>320</v>
      </c>
      <c r="C11" t="s">
        <v>347</v>
      </c>
      <c r="D11" t="s">
        <v>6</v>
      </c>
      <c r="E11" s="33" t="s">
        <v>38</v>
      </c>
      <c r="F11" s="34" t="s">
        <v>324</v>
      </c>
      <c r="G11" t="s">
        <v>51</v>
      </c>
      <c r="H11" s="35">
        <v>0.45</v>
      </c>
      <c r="I11" s="35">
        <v>0.45</v>
      </c>
      <c r="J11" s="35">
        <v>0.45</v>
      </c>
      <c r="K11" s="35">
        <v>0.45</v>
      </c>
      <c r="L11" s="35">
        <v>0.45</v>
      </c>
      <c r="M11" s="35">
        <v>0.45</v>
      </c>
      <c r="N11" s="35">
        <v>0.45</v>
      </c>
      <c r="O11" s="35">
        <v>0.45</v>
      </c>
      <c r="P11" s="35">
        <v>0.45</v>
      </c>
      <c r="Q11" s="35">
        <v>0.45</v>
      </c>
      <c r="R11" s="35">
        <v>0.45</v>
      </c>
      <c r="S11" s="35">
        <v>0.45</v>
      </c>
      <c r="T11" s="35">
        <v>0.45</v>
      </c>
      <c r="U11" s="35">
        <v>0.45</v>
      </c>
      <c r="V11" s="35">
        <v>0.45</v>
      </c>
      <c r="W11" s="35">
        <v>0.45</v>
      </c>
      <c r="X11" s="35">
        <v>0.45</v>
      </c>
      <c r="Y11" s="35">
        <v>0.45</v>
      </c>
      <c r="Z11" s="35">
        <v>0.45</v>
      </c>
      <c r="AA11" s="35">
        <v>0.45</v>
      </c>
      <c r="AB11" s="35">
        <v>0.45</v>
      </c>
      <c r="AC11" s="35">
        <v>0.45</v>
      </c>
      <c r="AD11" s="35">
        <v>0.45</v>
      </c>
      <c r="AE11" s="35">
        <v>0.45</v>
      </c>
      <c r="AF11" s="35">
        <v>0.45</v>
      </c>
      <c r="AG11" s="35">
        <v>0.45</v>
      </c>
      <c r="AH11" s="35">
        <v>0.45</v>
      </c>
      <c r="AI11" s="35">
        <v>0.45</v>
      </c>
      <c r="AJ11" s="35">
        <v>0.45</v>
      </c>
      <c r="AK11" s="35">
        <v>0.45</v>
      </c>
      <c r="AL11" s="35">
        <v>0.45</v>
      </c>
      <c r="AM11" s="35">
        <v>0.45</v>
      </c>
      <c r="AN11" s="35">
        <v>0.45</v>
      </c>
      <c r="AO11" s="35">
        <v>0.45</v>
      </c>
      <c r="AP11" s="35">
        <v>0.45</v>
      </c>
      <c r="AQ11" s="35">
        <v>0.45</v>
      </c>
      <c r="AR11" s="35">
        <v>0.45</v>
      </c>
      <c r="AS11" s="35">
        <v>0.45</v>
      </c>
      <c r="AT11" s="35">
        <v>0.45</v>
      </c>
      <c r="AU11" s="35">
        <v>0.45</v>
      </c>
      <c r="AV11" s="35">
        <v>0.45</v>
      </c>
      <c r="AW11" s="35">
        <v>0.45</v>
      </c>
      <c r="AX11" s="35">
        <v>0.45</v>
      </c>
    </row>
    <row r="12" spans="1:50">
      <c r="A12" t="s">
        <v>4</v>
      </c>
      <c r="B12" t="s">
        <v>320</v>
      </c>
      <c r="C12" t="s">
        <v>347</v>
      </c>
      <c r="D12" t="s">
        <v>6</v>
      </c>
      <c r="E12" s="33" t="s">
        <v>38</v>
      </c>
      <c r="F12" s="34" t="s">
        <v>324</v>
      </c>
      <c r="G12" t="s">
        <v>256</v>
      </c>
      <c r="H12">
        <f>'PB Efficiencies'!B23</f>
        <v>0.70333299999999999</v>
      </c>
      <c r="I12">
        <f>'PB Efficiencies'!C23</f>
        <v>0.70666600000000002</v>
      </c>
      <c r="J12">
        <f>'PB Efficiencies'!D23</f>
        <v>0.70999900000000005</v>
      </c>
      <c r="K12">
        <f>'PB Efficiencies'!E23</f>
        <v>0.71333199999999997</v>
      </c>
      <c r="L12">
        <f>'PB Efficiencies'!F23</f>
        <v>0.716665</v>
      </c>
      <c r="M12">
        <f>'PB Efficiencies'!G23</f>
        <v>0.71999800000000003</v>
      </c>
      <c r="N12">
        <f>'PB Efficiencies'!H23</f>
        <v>0.72333099999999995</v>
      </c>
      <c r="O12">
        <f>'PB Efficiencies'!I23</f>
        <v>0.72666399999999998</v>
      </c>
      <c r="P12">
        <f>'PB Efficiencies'!J23</f>
        <v>0.72999700000000001</v>
      </c>
      <c r="Q12">
        <f>'PB Efficiencies'!K23</f>
        <v>0.73333000000000004</v>
      </c>
      <c r="R12">
        <f>'PB Efficiencies'!L23</f>
        <v>0.73666299999999996</v>
      </c>
      <c r="S12">
        <f>'PB Efficiencies'!M23</f>
        <v>0.73999599999999999</v>
      </c>
      <c r="T12">
        <f>'PB Efficiencies'!N23</f>
        <v>0.74332900000000002</v>
      </c>
      <c r="U12">
        <f>'PB Efficiencies'!O23</f>
        <v>0.74666200000000005</v>
      </c>
      <c r="V12">
        <f>'PB Efficiencies'!P23</f>
        <v>0.74999499999999997</v>
      </c>
      <c r="W12">
        <f>'PB Efficiencies'!Q23</f>
        <v>0.753328</v>
      </c>
      <c r="X12">
        <f>'PB Efficiencies'!R23</f>
        <v>0.75666100000000003</v>
      </c>
      <c r="Y12">
        <f>'PB Efficiencies'!S23</f>
        <v>0.75999400000000095</v>
      </c>
      <c r="Z12">
        <f>'PB Efficiencies'!T23</f>
        <v>0.76332700000000098</v>
      </c>
      <c r="AA12">
        <f>'PB Efficiencies'!U23</f>
        <v>0.76666000000000101</v>
      </c>
      <c r="AB12">
        <f>'PB Efficiencies'!V23</f>
        <v>0.76999300000000104</v>
      </c>
      <c r="AC12">
        <f>'PB Efficiencies'!W23</f>
        <v>0.77332600000000096</v>
      </c>
      <c r="AD12">
        <f>'PB Efficiencies'!X23</f>
        <v>0.77665900000000099</v>
      </c>
      <c r="AE12">
        <f>'PB Efficiencies'!Y23</f>
        <v>0.77999200000000102</v>
      </c>
      <c r="AF12">
        <f>'PB Efficiencies'!Z23</f>
        <v>0.78332500000000105</v>
      </c>
      <c r="AG12">
        <f>'PB Efficiencies'!AA23</f>
        <v>0.78665800000000097</v>
      </c>
      <c r="AH12">
        <f>'PB Efficiencies'!AB23</f>
        <v>0.789991000000001</v>
      </c>
      <c r="AI12">
        <f>'PB Efficiencies'!AC23</f>
        <v>0.79332400000000103</v>
      </c>
      <c r="AJ12">
        <f>'PB Efficiencies'!AD23</f>
        <v>0.79665700000000095</v>
      </c>
      <c r="AK12">
        <f>'PB Efficiencies'!AE23</f>
        <v>0.79999000000000098</v>
      </c>
      <c r="AL12">
        <f>'PB Efficiencies'!AF23</f>
        <v>0.80332300000000101</v>
      </c>
      <c r="AM12">
        <f>'PB Efficiencies'!AG23</f>
        <v>0.80665600000000104</v>
      </c>
      <c r="AN12">
        <f>'PB Efficiencies'!AH23</f>
        <v>0.80998900000000096</v>
      </c>
      <c r="AO12">
        <f>'PB Efficiencies'!AI23</f>
        <v>0.81332200000000099</v>
      </c>
      <c r="AP12">
        <f>'PB Efficiencies'!AJ23</f>
        <v>0.81665500000000102</v>
      </c>
      <c r="AQ12">
        <f>'PB Efficiencies'!AK23</f>
        <v>0.81998800000000105</v>
      </c>
      <c r="AR12">
        <f>'PB Efficiencies'!AL23</f>
        <v>0.82332100000000097</v>
      </c>
      <c r="AS12">
        <f>'PB Efficiencies'!AM23</f>
        <v>0.826654000000001</v>
      </c>
      <c r="AT12">
        <f>'PB Efficiencies'!AN23</f>
        <v>0.82998700000000103</v>
      </c>
      <c r="AU12">
        <f>'PB Efficiencies'!AO23</f>
        <v>0.83332000000000095</v>
      </c>
      <c r="AV12">
        <f>'PB Efficiencies'!AP23</f>
        <v>0.83665300000000098</v>
      </c>
      <c r="AW12">
        <f>'PB Efficiencies'!AQ23</f>
        <v>0.83998600000000101</v>
      </c>
      <c r="AX12">
        <f>'PB Efficiencies'!AR23</f>
        <v>0.84331900000000104</v>
      </c>
    </row>
    <row r="13" spans="1:50">
      <c r="A13" t="s">
        <v>4</v>
      </c>
      <c r="B13" t="s">
        <v>320</v>
      </c>
      <c r="C13" t="s">
        <v>347</v>
      </c>
      <c r="D13" t="s">
        <v>6</v>
      </c>
      <c r="E13" s="33" t="s">
        <v>38</v>
      </c>
      <c r="F13" s="34" t="s">
        <v>324</v>
      </c>
      <c r="G13" t="s">
        <v>318</v>
      </c>
      <c r="H13">
        <v>1</v>
      </c>
      <c r="I13">
        <v>1</v>
      </c>
      <c r="J13">
        <v>1</v>
      </c>
      <c r="K13">
        <v>1</v>
      </c>
      <c r="L13">
        <v>1</v>
      </c>
      <c r="M13">
        <v>1</v>
      </c>
      <c r="N13">
        <v>1</v>
      </c>
      <c r="O13">
        <v>1</v>
      </c>
      <c r="P13">
        <v>1</v>
      </c>
      <c r="Q13">
        <v>1</v>
      </c>
      <c r="R13">
        <v>1</v>
      </c>
      <c r="S13">
        <v>1</v>
      </c>
      <c r="T13">
        <v>1</v>
      </c>
      <c r="U13">
        <v>1</v>
      </c>
      <c r="V13">
        <v>1</v>
      </c>
      <c r="W13">
        <v>1</v>
      </c>
      <c r="X13">
        <v>1</v>
      </c>
      <c r="Y13">
        <v>1</v>
      </c>
      <c r="Z13">
        <v>1</v>
      </c>
      <c r="AA13">
        <v>1</v>
      </c>
      <c r="AB13">
        <v>1</v>
      </c>
      <c r="AC13">
        <v>1</v>
      </c>
      <c r="AD13">
        <v>1</v>
      </c>
      <c r="AE13">
        <v>1</v>
      </c>
      <c r="AF13">
        <v>1</v>
      </c>
      <c r="AG13">
        <v>1</v>
      </c>
      <c r="AH13">
        <v>1</v>
      </c>
      <c r="AI13">
        <v>1</v>
      </c>
      <c r="AJ13">
        <v>1</v>
      </c>
      <c r="AK13">
        <v>1</v>
      </c>
      <c r="AL13">
        <v>1</v>
      </c>
      <c r="AM13">
        <v>1</v>
      </c>
      <c r="AN13">
        <v>1</v>
      </c>
      <c r="AO13">
        <v>1</v>
      </c>
      <c r="AP13">
        <v>1</v>
      </c>
      <c r="AQ13">
        <v>1</v>
      </c>
      <c r="AR13">
        <v>1</v>
      </c>
      <c r="AS13">
        <v>1</v>
      </c>
      <c r="AT13">
        <v>1</v>
      </c>
      <c r="AU13">
        <v>1</v>
      </c>
      <c r="AV13">
        <v>1</v>
      </c>
      <c r="AW13">
        <v>1</v>
      </c>
      <c r="AX13">
        <v>1</v>
      </c>
    </row>
    <row r="14" spans="1:50">
      <c r="A14" t="s">
        <v>4</v>
      </c>
      <c r="B14" t="s">
        <v>320</v>
      </c>
      <c r="C14" t="s">
        <v>347</v>
      </c>
      <c r="D14" t="s">
        <v>6</v>
      </c>
      <c r="E14" s="33" t="s">
        <v>361</v>
      </c>
      <c r="F14" s="34" t="s">
        <v>332</v>
      </c>
      <c r="G14" t="s">
        <v>51</v>
      </c>
      <c r="H14" s="35">
        <v>0.45</v>
      </c>
      <c r="I14" s="35">
        <v>0.45</v>
      </c>
      <c r="J14" s="35">
        <v>0.45</v>
      </c>
      <c r="K14" s="35">
        <v>0.45</v>
      </c>
      <c r="L14" s="35">
        <v>0.45</v>
      </c>
      <c r="M14" s="35">
        <v>0.45</v>
      </c>
      <c r="N14" s="35">
        <v>0.45</v>
      </c>
      <c r="O14" s="35">
        <v>0.45</v>
      </c>
      <c r="P14" s="35">
        <v>0.45</v>
      </c>
      <c r="Q14" s="35">
        <v>0.45</v>
      </c>
      <c r="R14" s="35">
        <v>0.45</v>
      </c>
      <c r="S14" s="35">
        <v>0.45</v>
      </c>
      <c r="T14" s="35">
        <v>0.45</v>
      </c>
      <c r="U14" s="35">
        <v>0.45</v>
      </c>
      <c r="V14" s="35">
        <v>0.45</v>
      </c>
      <c r="W14" s="35">
        <v>0.45</v>
      </c>
      <c r="X14" s="35">
        <v>0.45</v>
      </c>
      <c r="Y14" s="35">
        <v>0.45</v>
      </c>
      <c r="Z14" s="35">
        <v>0.45</v>
      </c>
      <c r="AA14" s="35">
        <v>0.45</v>
      </c>
      <c r="AB14" s="35">
        <v>0.45</v>
      </c>
      <c r="AC14" s="35">
        <v>0.45</v>
      </c>
      <c r="AD14" s="35">
        <v>0.45</v>
      </c>
      <c r="AE14" s="35">
        <v>0.45</v>
      </c>
      <c r="AF14" s="35">
        <v>0.45</v>
      </c>
      <c r="AG14" s="35">
        <v>0.45</v>
      </c>
      <c r="AH14" s="35">
        <v>0.45</v>
      </c>
      <c r="AI14" s="35">
        <v>0.45</v>
      </c>
      <c r="AJ14" s="35">
        <v>0.45</v>
      </c>
      <c r="AK14" s="35">
        <v>0.45</v>
      </c>
      <c r="AL14" s="35">
        <v>0.45</v>
      </c>
      <c r="AM14" s="35">
        <v>0.45</v>
      </c>
      <c r="AN14" s="35">
        <v>0.45</v>
      </c>
      <c r="AO14" s="35">
        <v>0.45</v>
      </c>
      <c r="AP14" s="35">
        <v>0.45</v>
      </c>
      <c r="AQ14" s="35">
        <v>0.45</v>
      </c>
      <c r="AR14" s="35">
        <v>0.45</v>
      </c>
      <c r="AS14" s="35">
        <v>0.45</v>
      </c>
      <c r="AT14" s="35">
        <v>0.45</v>
      </c>
      <c r="AU14" s="35">
        <v>0.45</v>
      </c>
      <c r="AV14" s="35">
        <v>0.45</v>
      </c>
      <c r="AW14" s="35">
        <v>0.45</v>
      </c>
      <c r="AX14" s="35">
        <v>0.45</v>
      </c>
    </row>
    <row r="15" spans="1:50">
      <c r="A15" t="s">
        <v>4</v>
      </c>
      <c r="B15" t="s">
        <v>320</v>
      </c>
      <c r="C15" t="s">
        <v>347</v>
      </c>
      <c r="D15" t="s">
        <v>6</v>
      </c>
      <c r="E15" s="33" t="s">
        <v>361</v>
      </c>
      <c r="F15" s="34" t="s">
        <v>332</v>
      </c>
      <c r="G15" t="s">
        <v>256</v>
      </c>
      <c r="H15">
        <f>'PB Efficiencies'!B30</f>
        <v>0.80200000000000005</v>
      </c>
      <c r="I15">
        <f>'PB Efficiencies'!C30</f>
        <v>0.80400000000000005</v>
      </c>
      <c r="J15">
        <f>'PB Efficiencies'!D30</f>
        <v>0.80600000000000005</v>
      </c>
      <c r="K15">
        <f>'PB Efficiencies'!E30</f>
        <v>0.80800000000000005</v>
      </c>
      <c r="L15">
        <f>'PB Efficiencies'!F30</f>
        <v>0.81</v>
      </c>
      <c r="M15">
        <f>'PB Efficiencies'!G30</f>
        <v>0.81200000000000006</v>
      </c>
      <c r="N15">
        <f>'PB Efficiencies'!H30</f>
        <v>0.81399999999999995</v>
      </c>
      <c r="O15">
        <f>'PB Efficiencies'!I30</f>
        <v>0.81599999999999995</v>
      </c>
      <c r="P15">
        <f>'PB Efficiencies'!J30</f>
        <v>0.81799999999999995</v>
      </c>
      <c r="Q15">
        <f>'PB Efficiencies'!K30</f>
        <v>0.82</v>
      </c>
      <c r="R15">
        <f>'PB Efficiencies'!L30</f>
        <v>0.82199999999999995</v>
      </c>
      <c r="S15">
        <f>'PB Efficiencies'!M30</f>
        <v>0.82399999999999995</v>
      </c>
      <c r="T15">
        <f>'PB Efficiencies'!N30</f>
        <v>0.82599999999999996</v>
      </c>
      <c r="U15">
        <f>'PB Efficiencies'!O30</f>
        <v>0.82799999999999996</v>
      </c>
      <c r="V15">
        <f>'PB Efficiencies'!P30</f>
        <v>0.83</v>
      </c>
      <c r="W15">
        <f>'PB Efficiencies'!Q30</f>
        <v>0.83199999999999996</v>
      </c>
      <c r="X15">
        <f>'PB Efficiencies'!R30</f>
        <v>0.83399999999999996</v>
      </c>
      <c r="Y15">
        <f>'PB Efficiencies'!S30</f>
        <v>0.83599999999999997</v>
      </c>
      <c r="Z15">
        <f>'PB Efficiencies'!T30</f>
        <v>0.83799999999999997</v>
      </c>
      <c r="AA15">
        <f>'PB Efficiencies'!U30</f>
        <v>0.84</v>
      </c>
      <c r="AB15">
        <f>'PB Efficiencies'!V30</f>
        <v>0.84199999999999997</v>
      </c>
      <c r="AC15">
        <f>'PB Efficiencies'!W30</f>
        <v>0.84399999999999997</v>
      </c>
      <c r="AD15">
        <f>'PB Efficiencies'!X30</f>
        <v>0.84599999999999997</v>
      </c>
      <c r="AE15">
        <f>'PB Efficiencies'!Y30</f>
        <v>0.84799999999999998</v>
      </c>
      <c r="AF15">
        <f>'PB Efficiencies'!Z30</f>
        <v>0.85</v>
      </c>
      <c r="AG15">
        <f>'PB Efficiencies'!AA30</f>
        <v>0.85199999999999998</v>
      </c>
      <c r="AH15">
        <f>'PB Efficiencies'!AB30</f>
        <v>0.85399999999999998</v>
      </c>
      <c r="AI15">
        <f>'PB Efficiencies'!AC30</f>
        <v>0.85599999999999998</v>
      </c>
      <c r="AJ15">
        <f>'PB Efficiencies'!AD30</f>
        <v>0.85799999999999998</v>
      </c>
      <c r="AK15">
        <f>'PB Efficiencies'!AE30</f>
        <v>0.86</v>
      </c>
      <c r="AL15">
        <f>'PB Efficiencies'!AF30</f>
        <v>0.86199999999999999</v>
      </c>
      <c r="AM15">
        <f>'PB Efficiencies'!AG30</f>
        <v>0.86399999999999999</v>
      </c>
      <c r="AN15">
        <f>'PB Efficiencies'!AH30</f>
        <v>0.86599999999999999</v>
      </c>
      <c r="AO15">
        <f>'PB Efficiencies'!AI30</f>
        <v>0.86799999999999999</v>
      </c>
      <c r="AP15">
        <f>'PB Efficiencies'!AJ30</f>
        <v>0.87</v>
      </c>
      <c r="AQ15">
        <f>'PB Efficiencies'!AK30</f>
        <v>0.872</v>
      </c>
      <c r="AR15">
        <f>'PB Efficiencies'!AL30</f>
        <v>0.874</v>
      </c>
      <c r="AS15">
        <f>'PB Efficiencies'!AM30</f>
        <v>0.876</v>
      </c>
      <c r="AT15">
        <f>'PB Efficiencies'!AN30</f>
        <v>0.878</v>
      </c>
      <c r="AU15">
        <f>'PB Efficiencies'!AO30</f>
        <v>0.88</v>
      </c>
      <c r="AV15">
        <f>'PB Efficiencies'!AP30</f>
        <v>0.88200000000000001</v>
      </c>
      <c r="AW15">
        <f>'PB Efficiencies'!AQ30</f>
        <v>0.88400000000000001</v>
      </c>
      <c r="AX15">
        <f>'PB Efficiencies'!AR30</f>
        <v>0.88600000000000001</v>
      </c>
    </row>
    <row r="16" spans="1:50">
      <c r="A16" t="s">
        <v>4</v>
      </c>
      <c r="B16" t="s">
        <v>320</v>
      </c>
      <c r="C16" t="s">
        <v>347</v>
      </c>
      <c r="D16" t="s">
        <v>6</v>
      </c>
      <c r="E16" s="33" t="s">
        <v>361</v>
      </c>
      <c r="F16" s="34" t="s">
        <v>332</v>
      </c>
      <c r="G16" t="s">
        <v>318</v>
      </c>
      <c r="H16">
        <f t="shared" ref="H16:AX16" si="1">phi_MTH.200.C</f>
        <v>0.36986156609954557</v>
      </c>
      <c r="I16">
        <f t="shared" si="1"/>
        <v>0.36986156609954557</v>
      </c>
      <c r="J16">
        <f t="shared" si="1"/>
        <v>0.36986156609954557</v>
      </c>
      <c r="K16">
        <f t="shared" si="1"/>
        <v>0.36986156609954557</v>
      </c>
      <c r="L16">
        <f t="shared" si="1"/>
        <v>0.36986156609954557</v>
      </c>
      <c r="M16">
        <f t="shared" si="1"/>
        <v>0.36986156609954557</v>
      </c>
      <c r="N16">
        <f t="shared" si="1"/>
        <v>0.36986156609954557</v>
      </c>
      <c r="O16">
        <f t="shared" si="1"/>
        <v>0.36986156609954557</v>
      </c>
      <c r="P16">
        <f t="shared" si="1"/>
        <v>0.36986156609954557</v>
      </c>
      <c r="Q16">
        <f t="shared" si="1"/>
        <v>0.36986156609954557</v>
      </c>
      <c r="R16">
        <f t="shared" si="1"/>
        <v>0.36986156609954557</v>
      </c>
      <c r="S16">
        <f t="shared" si="1"/>
        <v>0.36986156609954557</v>
      </c>
      <c r="T16">
        <f t="shared" si="1"/>
        <v>0.36986156609954557</v>
      </c>
      <c r="U16">
        <f t="shared" si="1"/>
        <v>0.36986156609954557</v>
      </c>
      <c r="V16">
        <f t="shared" si="1"/>
        <v>0.36986156609954557</v>
      </c>
      <c r="W16">
        <f t="shared" si="1"/>
        <v>0.36986156609954557</v>
      </c>
      <c r="X16">
        <f t="shared" si="1"/>
        <v>0.36986156609954557</v>
      </c>
      <c r="Y16">
        <f t="shared" si="1"/>
        <v>0.36986156609954557</v>
      </c>
      <c r="Z16">
        <f t="shared" si="1"/>
        <v>0.36986156609954557</v>
      </c>
      <c r="AA16">
        <f t="shared" si="1"/>
        <v>0.36986156609954557</v>
      </c>
      <c r="AB16">
        <f t="shared" si="1"/>
        <v>0.36986156609954557</v>
      </c>
      <c r="AC16">
        <f t="shared" si="1"/>
        <v>0.36986156609954557</v>
      </c>
      <c r="AD16">
        <f t="shared" si="1"/>
        <v>0.36986156609954557</v>
      </c>
      <c r="AE16">
        <f t="shared" si="1"/>
        <v>0.36986156609954557</v>
      </c>
      <c r="AF16">
        <f t="shared" si="1"/>
        <v>0.36986156609954557</v>
      </c>
      <c r="AG16">
        <f t="shared" si="1"/>
        <v>0.36986156609954557</v>
      </c>
      <c r="AH16">
        <f t="shared" si="1"/>
        <v>0.36986156609954557</v>
      </c>
      <c r="AI16">
        <f t="shared" si="1"/>
        <v>0.36986156609954557</v>
      </c>
      <c r="AJ16">
        <f t="shared" si="1"/>
        <v>0.36986156609954557</v>
      </c>
      <c r="AK16">
        <f t="shared" si="1"/>
        <v>0.36986156609954557</v>
      </c>
      <c r="AL16">
        <f t="shared" si="1"/>
        <v>0.36986156609954557</v>
      </c>
      <c r="AM16">
        <f t="shared" si="1"/>
        <v>0.36986156609954557</v>
      </c>
      <c r="AN16">
        <f t="shared" si="1"/>
        <v>0.36986156609954557</v>
      </c>
      <c r="AO16">
        <f t="shared" si="1"/>
        <v>0.36986156609954557</v>
      </c>
      <c r="AP16">
        <f t="shared" si="1"/>
        <v>0.36986156609954557</v>
      </c>
      <c r="AQ16">
        <f t="shared" si="1"/>
        <v>0.36986156609954557</v>
      </c>
      <c r="AR16">
        <f t="shared" si="1"/>
        <v>0.36986156609954557</v>
      </c>
      <c r="AS16">
        <f t="shared" si="1"/>
        <v>0.36986156609954557</v>
      </c>
      <c r="AT16">
        <f t="shared" si="1"/>
        <v>0.36986156609954557</v>
      </c>
      <c r="AU16">
        <f t="shared" si="1"/>
        <v>0.36986156609954557</v>
      </c>
      <c r="AV16">
        <f t="shared" si="1"/>
        <v>0.36986156609954557</v>
      </c>
      <c r="AW16">
        <f t="shared" si="1"/>
        <v>0.36986156609954557</v>
      </c>
      <c r="AX16">
        <f t="shared" si="1"/>
        <v>0.36986156609954557</v>
      </c>
    </row>
    <row r="17" spans="1:50">
      <c r="A17" t="s">
        <v>4</v>
      </c>
      <c r="B17" t="s">
        <v>320</v>
      </c>
      <c r="C17" t="s">
        <v>347</v>
      </c>
      <c r="D17" t="s">
        <v>6</v>
      </c>
      <c r="E17" s="33" t="s">
        <v>39</v>
      </c>
      <c r="F17" s="34" t="s">
        <v>326</v>
      </c>
      <c r="G17" t="s">
        <v>51</v>
      </c>
      <c r="H17" s="35">
        <v>0.1</v>
      </c>
      <c r="I17" s="35">
        <v>0.1</v>
      </c>
      <c r="J17" s="35">
        <v>0.1</v>
      </c>
      <c r="K17" s="35">
        <v>0.1</v>
      </c>
      <c r="L17" s="35">
        <v>0.1</v>
      </c>
      <c r="M17" s="35">
        <v>0.1</v>
      </c>
      <c r="N17" s="35">
        <v>0.1</v>
      </c>
      <c r="O17" s="35">
        <v>0.1</v>
      </c>
      <c r="P17" s="35">
        <v>0.1</v>
      </c>
      <c r="Q17" s="35">
        <v>0.1</v>
      </c>
      <c r="R17" s="35">
        <v>0.1</v>
      </c>
      <c r="S17" s="35">
        <v>0.1</v>
      </c>
      <c r="T17" s="35">
        <v>0.1</v>
      </c>
      <c r="U17" s="35">
        <v>0.1</v>
      </c>
      <c r="V17" s="35">
        <v>0.1</v>
      </c>
      <c r="W17" s="35">
        <v>0.1</v>
      </c>
      <c r="X17" s="35">
        <v>0.1</v>
      </c>
      <c r="Y17" s="35">
        <v>0.1</v>
      </c>
      <c r="Z17" s="35">
        <v>0.1</v>
      </c>
      <c r="AA17" s="35">
        <v>0.1</v>
      </c>
      <c r="AB17" s="35">
        <v>0.1</v>
      </c>
      <c r="AC17" s="35">
        <v>0.1</v>
      </c>
      <c r="AD17" s="35">
        <v>0.1</v>
      </c>
      <c r="AE17" s="35">
        <v>0.1</v>
      </c>
      <c r="AF17" s="35">
        <v>0.1</v>
      </c>
      <c r="AG17" s="35">
        <v>0.1</v>
      </c>
      <c r="AH17" s="35">
        <v>0.1</v>
      </c>
      <c r="AI17" s="35">
        <v>0.1</v>
      </c>
      <c r="AJ17" s="35">
        <v>0.1</v>
      </c>
      <c r="AK17" s="35">
        <v>0.1</v>
      </c>
      <c r="AL17" s="35">
        <v>0.1</v>
      </c>
      <c r="AM17" s="35">
        <v>0.1</v>
      </c>
      <c r="AN17" s="35">
        <v>0.1</v>
      </c>
      <c r="AO17" s="35">
        <v>0.1</v>
      </c>
      <c r="AP17" s="35">
        <v>0.1</v>
      </c>
      <c r="AQ17" s="35">
        <v>0.1</v>
      </c>
      <c r="AR17" s="35">
        <v>0.1</v>
      </c>
      <c r="AS17" s="35">
        <v>0.1</v>
      </c>
      <c r="AT17" s="35">
        <v>0.1</v>
      </c>
      <c r="AU17" s="35">
        <v>0.1</v>
      </c>
      <c r="AV17" s="35">
        <v>0.1</v>
      </c>
      <c r="AW17" s="35">
        <v>0.1</v>
      </c>
      <c r="AX17" s="35">
        <v>0.1</v>
      </c>
    </row>
    <row r="18" spans="1:50">
      <c r="A18" t="s">
        <v>4</v>
      </c>
      <c r="B18" t="s">
        <v>320</v>
      </c>
      <c r="C18" t="s">
        <v>347</v>
      </c>
      <c r="D18" t="s">
        <v>6</v>
      </c>
      <c r="E18" s="33" t="s">
        <v>39</v>
      </c>
      <c r="F18" s="34" t="s">
        <v>326</v>
      </c>
      <c r="G18" t="s">
        <v>256</v>
      </c>
      <c r="H18">
        <f>'Electric lighting efficiencies'!Z18</f>
        <v>0.2</v>
      </c>
      <c r="I18">
        <f>'Electric lighting efficiencies'!AA18</f>
        <v>0.2</v>
      </c>
      <c r="J18">
        <f>'Electric lighting efficiencies'!AB18</f>
        <v>0.2</v>
      </c>
      <c r="K18">
        <f>'Electric lighting efficiencies'!AC18</f>
        <v>0.2</v>
      </c>
      <c r="L18">
        <f>'Electric lighting efficiencies'!AD18</f>
        <v>0.2</v>
      </c>
      <c r="M18">
        <f>'Electric lighting efficiencies'!AE18</f>
        <v>0.2</v>
      </c>
      <c r="N18">
        <f>'Electric lighting efficiencies'!AF18</f>
        <v>0.2</v>
      </c>
      <c r="O18">
        <f>'Electric lighting efficiencies'!AG18</f>
        <v>0.2</v>
      </c>
      <c r="P18">
        <f>'Electric lighting efficiencies'!AH18</f>
        <v>0.2</v>
      </c>
      <c r="Q18">
        <f>'Electric lighting efficiencies'!AI18</f>
        <v>0.2</v>
      </c>
      <c r="R18">
        <f>'Electric lighting efficiencies'!AJ18</f>
        <v>0.2</v>
      </c>
      <c r="S18">
        <f>'Electric lighting efficiencies'!AK18</f>
        <v>0.2</v>
      </c>
      <c r="T18">
        <f>'Electric lighting efficiencies'!AL18</f>
        <v>0.2</v>
      </c>
      <c r="U18">
        <f>'Electric lighting efficiencies'!AM18</f>
        <v>0.2</v>
      </c>
      <c r="V18">
        <f>'Electric lighting efficiencies'!AN18</f>
        <v>0.2</v>
      </c>
      <c r="W18">
        <f>'Electric lighting efficiencies'!AO18</f>
        <v>0.2</v>
      </c>
      <c r="X18">
        <f>'Electric lighting efficiencies'!AP18</f>
        <v>0.2</v>
      </c>
      <c r="Y18">
        <f>'Electric lighting efficiencies'!AQ18</f>
        <v>0.2</v>
      </c>
      <c r="Z18">
        <f>'Electric lighting efficiencies'!AR18</f>
        <v>0.2</v>
      </c>
      <c r="AA18">
        <f>'Electric lighting efficiencies'!AS18</f>
        <v>0.2</v>
      </c>
      <c r="AB18">
        <f>'Electric lighting efficiencies'!AT18</f>
        <v>0.2</v>
      </c>
      <c r="AC18">
        <f>'Electric lighting efficiencies'!AU18</f>
        <v>0.2</v>
      </c>
      <c r="AD18">
        <f>'Electric lighting efficiencies'!AV18</f>
        <v>0.2</v>
      </c>
      <c r="AE18">
        <f>'Electric lighting efficiencies'!AW18</f>
        <v>0.2</v>
      </c>
      <c r="AF18">
        <f>'Electric lighting efficiencies'!AX18</f>
        <v>0.2</v>
      </c>
      <c r="AG18">
        <f>'Electric lighting efficiencies'!AY18</f>
        <v>0.2</v>
      </c>
      <c r="AH18">
        <f>'Electric lighting efficiencies'!AZ18</f>
        <v>0.2</v>
      </c>
      <c r="AI18">
        <f>'Electric lighting efficiencies'!BA18</f>
        <v>0.2</v>
      </c>
      <c r="AJ18">
        <f>'Electric lighting efficiencies'!BB18</f>
        <v>0.2</v>
      </c>
      <c r="AK18">
        <f>'Electric lighting efficiencies'!BC18</f>
        <v>0.2</v>
      </c>
      <c r="AL18">
        <f>'Electric lighting efficiencies'!BD18</f>
        <v>0.2</v>
      </c>
      <c r="AM18">
        <f>'Electric lighting efficiencies'!BE18</f>
        <v>0.2</v>
      </c>
      <c r="AN18">
        <f>'Electric lighting efficiencies'!BF18</f>
        <v>0.2</v>
      </c>
      <c r="AO18">
        <f>'Electric lighting efficiencies'!BG18</f>
        <v>0.2</v>
      </c>
      <c r="AP18">
        <f>'Electric lighting efficiencies'!BH18</f>
        <v>0.2</v>
      </c>
      <c r="AQ18">
        <f>'Electric lighting efficiencies'!BI18</f>
        <v>0.2</v>
      </c>
      <c r="AR18">
        <f>'Electric lighting efficiencies'!BJ18</f>
        <v>0.2</v>
      </c>
      <c r="AS18">
        <f>'Electric lighting efficiencies'!BK18</f>
        <v>0.2</v>
      </c>
      <c r="AT18">
        <f>'Electric lighting efficiencies'!BL18</f>
        <v>0.2</v>
      </c>
      <c r="AU18">
        <f>'Electric lighting efficiencies'!BM18</f>
        <v>0.2</v>
      </c>
      <c r="AV18">
        <f>'Electric lighting efficiencies'!BN18</f>
        <v>0.2</v>
      </c>
      <c r="AW18">
        <f>'Electric lighting efficiencies'!BO18</f>
        <v>0.2</v>
      </c>
      <c r="AX18">
        <f>'Electric lighting efficiencies'!BP18</f>
        <v>0.2</v>
      </c>
    </row>
    <row r="19" spans="1:50">
      <c r="A19" t="s">
        <v>4</v>
      </c>
      <c r="B19" t="s">
        <v>320</v>
      </c>
      <c r="C19" t="s">
        <v>347</v>
      </c>
      <c r="D19" t="s">
        <v>6</v>
      </c>
      <c r="E19" s="33" t="s">
        <v>39</v>
      </c>
      <c r="F19" s="34" t="s">
        <v>326</v>
      </c>
      <c r="G19" t="s">
        <v>318</v>
      </c>
      <c r="H19">
        <f>'Electric lighting efficiencies'!Z19</f>
        <v>0.12612005856515374</v>
      </c>
      <c r="I19">
        <f>'Electric lighting efficiencies'!AA19</f>
        <v>0.12808199121522693</v>
      </c>
      <c r="J19">
        <f>'Electric lighting efficiencies'!AB19</f>
        <v>0.13004392386530014</v>
      </c>
      <c r="K19">
        <f>'Electric lighting efficiencies'!AC19</f>
        <v>0.13200585651537333</v>
      </c>
      <c r="L19">
        <f>'Electric lighting efficiencies'!AD19</f>
        <v>0.13396778916544655</v>
      </c>
      <c r="M19">
        <f>'Electric lighting efficiencies'!AE19</f>
        <v>0.13592972181551977</v>
      </c>
      <c r="N19">
        <f>'Electric lighting efficiencies'!AF19</f>
        <v>0.13789165446559296</v>
      </c>
      <c r="O19">
        <f>'Electric lighting efficiencies'!AG19</f>
        <v>0.13985358711566617</v>
      </c>
      <c r="P19">
        <f>'Electric lighting efficiencies'!AH19</f>
        <v>0.14181551976573939</v>
      </c>
      <c r="Q19">
        <f>'Electric lighting efficiencies'!AI19</f>
        <v>0.14377745241581258</v>
      </c>
      <c r="R19">
        <f>'Electric lighting efficiencies'!AJ19</f>
        <v>0.1457393850658858</v>
      </c>
      <c r="S19">
        <f>'Electric lighting efficiencies'!AK19</f>
        <v>0.14770131771595901</v>
      </c>
      <c r="T19">
        <f>'Electric lighting efficiencies'!AL19</f>
        <v>0.14966325036603223</v>
      </c>
      <c r="U19">
        <f>'Electric lighting efficiencies'!AM19</f>
        <v>0.15162518301610542</v>
      </c>
      <c r="V19">
        <f>'Electric lighting efficiencies'!AN19</f>
        <v>0.15358711566617861</v>
      </c>
      <c r="W19">
        <f>'Electric lighting efficiencies'!AO19</f>
        <v>0.1555490483162518</v>
      </c>
      <c r="X19">
        <f>'Electric lighting efficiencies'!AP19</f>
        <v>0.15751098096632501</v>
      </c>
      <c r="Y19">
        <f>'Electric lighting efficiencies'!AQ19</f>
        <v>0.15947291361639823</v>
      </c>
      <c r="Z19">
        <f>'Electric lighting efficiencies'!AR19</f>
        <v>0.16143484626647142</v>
      </c>
      <c r="AA19">
        <f>'Electric lighting efficiencies'!AS19</f>
        <v>0.16339677891654464</v>
      </c>
      <c r="AB19">
        <f>'Electric lighting efficiencies'!AT19</f>
        <v>0.16535871156661788</v>
      </c>
      <c r="AC19">
        <f>'Electric lighting efficiencies'!AU19</f>
        <v>0.16732064421669107</v>
      </c>
      <c r="AD19">
        <f>'Electric lighting efficiencies'!AV19</f>
        <v>0.16928257686676429</v>
      </c>
      <c r="AE19">
        <f>'Electric lighting efficiencies'!AW19</f>
        <v>0.17124450951683748</v>
      </c>
      <c r="AF19">
        <f>'Electric lighting efficiencies'!AX19</f>
        <v>0.17320644216691067</v>
      </c>
      <c r="AG19">
        <f>'Electric lighting efficiencies'!AY19</f>
        <v>0.17516837481698389</v>
      </c>
      <c r="AH19">
        <f>'Electric lighting efficiencies'!AZ19</f>
        <v>0.17713030746705707</v>
      </c>
      <c r="AI19">
        <f>'Electric lighting efficiencies'!BA19</f>
        <v>0.17909224011713029</v>
      </c>
      <c r="AJ19">
        <f>'Electric lighting efficiencies'!BB19</f>
        <v>0.18105417276720348</v>
      </c>
      <c r="AK19">
        <f>'Electric lighting efficiencies'!BC19</f>
        <v>0.18301610541727673</v>
      </c>
      <c r="AL19">
        <f>'Electric lighting efficiencies'!BD19</f>
        <v>0.18497803806734991</v>
      </c>
      <c r="AM19">
        <f>'Electric lighting efficiencies'!BE19</f>
        <v>0.18693997071742313</v>
      </c>
      <c r="AN19">
        <f>'Electric lighting efficiencies'!BF19</f>
        <v>0.18890190336749635</v>
      </c>
      <c r="AO19">
        <f>'Electric lighting efficiencies'!BG19</f>
        <v>0.19086383601756954</v>
      </c>
      <c r="AP19">
        <f>'Electric lighting efficiencies'!BH19</f>
        <v>0.19282576866764276</v>
      </c>
      <c r="AQ19">
        <f>'Electric lighting efficiencies'!BI19</f>
        <v>0.194787701317716</v>
      </c>
      <c r="AR19">
        <f>'Electric lighting efficiencies'!BJ19</f>
        <v>0.19674963396778913</v>
      </c>
      <c r="AS19">
        <f>'Electric lighting efficiencies'!BK19</f>
        <v>0.19871156661786232</v>
      </c>
      <c r="AT19">
        <f>'Electric lighting efficiencies'!BL19</f>
        <v>0.20067349926793557</v>
      </c>
      <c r="AU19">
        <f>'Electric lighting efficiencies'!BM19</f>
        <v>0.20263543191800878</v>
      </c>
      <c r="AV19">
        <f>'Electric lighting efficiencies'!BN19</f>
        <v>0.20459736456808197</v>
      </c>
      <c r="AW19">
        <f>'Electric lighting efficiencies'!BO19</f>
        <v>0.20655929721815519</v>
      </c>
      <c r="AX19">
        <f>'Electric lighting efficiencies'!BP19</f>
        <v>0.20852122986822841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C29"/>
  <sheetViews>
    <sheetView workbookViewId="0">
      <selection activeCell="C9" sqref="C9"/>
    </sheetView>
  </sheetViews>
  <sheetFormatPr baseColWidth="10" defaultRowHeight="16"/>
  <sheetData>
    <row r="1" spans="1:3">
      <c r="A1" t="s">
        <v>83</v>
      </c>
    </row>
    <row r="3" spans="1:3">
      <c r="A3" t="s">
        <v>84</v>
      </c>
      <c r="B3">
        <v>25</v>
      </c>
      <c r="C3" t="s">
        <v>51</v>
      </c>
    </row>
    <row r="5" spans="1:3">
      <c r="A5" t="s">
        <v>86</v>
      </c>
      <c r="B5" t="s">
        <v>85</v>
      </c>
      <c r="C5" t="s">
        <v>89</v>
      </c>
    </row>
    <row r="6" spans="1:3">
      <c r="A6" s="1" t="s">
        <v>225</v>
      </c>
      <c r="B6">
        <v>-10</v>
      </c>
      <c r="C6">
        <f xml:space="preserve"> ($B$3+273.15) / ($B6 + 273.15) - 1</f>
        <v>0.13300399011970354</v>
      </c>
    </row>
    <row r="7" spans="1:3">
      <c r="A7" t="s">
        <v>88</v>
      </c>
      <c r="B7">
        <v>20</v>
      </c>
      <c r="C7">
        <f xml:space="preserve"> ($B$3+273.15) / ($B7 + 273.15) - 1</f>
        <v>1.7056114617090223E-2</v>
      </c>
    </row>
    <row r="8" spans="1:3">
      <c r="A8" t="s">
        <v>27</v>
      </c>
      <c r="B8">
        <v>100</v>
      </c>
      <c r="C8">
        <f xml:space="preserve"> 1 - ($B$3+273.15) / ($B8 + 273.15)</f>
        <v>0.20099155835454907</v>
      </c>
    </row>
    <row r="9" spans="1:3">
      <c r="A9" t="s">
        <v>87</v>
      </c>
      <c r="B9">
        <v>200</v>
      </c>
      <c r="C9">
        <f t="shared" ref="C9:C10" si="0" xml:space="preserve"> 1 - ($B$3+273.15) / ($B9 + 273.15)</f>
        <v>0.36986156609954557</v>
      </c>
    </row>
    <row r="10" spans="1:3">
      <c r="A10" t="s">
        <v>40</v>
      </c>
      <c r="B10">
        <v>600</v>
      </c>
      <c r="C10">
        <f t="shared" si="0"/>
        <v>0.65853518868464755</v>
      </c>
    </row>
    <row r="12" spans="1:3">
      <c r="A12" s="30" t="s">
        <v>280</v>
      </c>
      <c r="C12" s="30">
        <v>1.0880000000000001</v>
      </c>
    </row>
    <row r="13" spans="1:3">
      <c r="A13" s="30" t="s">
        <v>281</v>
      </c>
      <c r="C13" s="30">
        <v>1.06</v>
      </c>
    </row>
    <row r="14" spans="1:3">
      <c r="A14" s="30" t="s">
        <v>282</v>
      </c>
      <c r="C14" s="30">
        <v>1</v>
      </c>
    </row>
    <row r="15" spans="1:3">
      <c r="A15" s="30" t="s">
        <v>270</v>
      </c>
      <c r="C15" s="30">
        <v>1.04</v>
      </c>
    </row>
    <row r="16" spans="1:3">
      <c r="A16" s="30" t="s">
        <v>279</v>
      </c>
      <c r="C16" s="30">
        <v>1.07</v>
      </c>
    </row>
    <row r="17" spans="1:3">
      <c r="A17" s="30" t="s">
        <v>283</v>
      </c>
      <c r="C17" s="30">
        <v>1.1499999999999999</v>
      </c>
    </row>
    <row r="18" spans="1:3">
      <c r="A18" s="30" t="s">
        <v>284</v>
      </c>
      <c r="C18" s="30">
        <v>1</v>
      </c>
    </row>
    <row r="19" spans="1:3">
      <c r="A19" s="30" t="s">
        <v>273</v>
      </c>
      <c r="C19" s="30">
        <v>1</v>
      </c>
    </row>
    <row r="20" spans="1:3">
      <c r="A20" s="30" t="s">
        <v>285</v>
      </c>
      <c r="C20" s="30">
        <v>1</v>
      </c>
    </row>
    <row r="21" spans="1:3">
      <c r="A21" s="30" t="s">
        <v>286</v>
      </c>
      <c r="C21" s="30">
        <v>1</v>
      </c>
    </row>
    <row r="22" spans="1:3">
      <c r="A22" s="30" t="s">
        <v>287</v>
      </c>
      <c r="C22" s="30">
        <v>1</v>
      </c>
    </row>
    <row r="23" spans="1:3">
      <c r="A23" s="30" t="s">
        <v>288</v>
      </c>
      <c r="C23" s="30">
        <v>1</v>
      </c>
    </row>
    <row r="24" spans="1:3">
      <c r="A24" s="30" t="s">
        <v>289</v>
      </c>
      <c r="C24" s="30">
        <v>1</v>
      </c>
    </row>
    <row r="25" spans="1:3">
      <c r="A25" s="30" t="s">
        <v>290</v>
      </c>
      <c r="C25" s="30">
        <v>1</v>
      </c>
    </row>
    <row r="26" spans="1:3">
      <c r="A26" s="30" t="s">
        <v>259</v>
      </c>
      <c r="C26" s="30">
        <v>1</v>
      </c>
    </row>
    <row r="27" spans="1:3">
      <c r="A27" s="30" t="s">
        <v>261</v>
      </c>
      <c r="C27" s="30">
        <v>1</v>
      </c>
    </row>
    <row r="28" spans="1:3">
      <c r="A28" s="30" t="s">
        <v>6</v>
      </c>
      <c r="C28" s="30">
        <v>1</v>
      </c>
    </row>
    <row r="29" spans="1:3">
      <c r="A29" s="30" t="s">
        <v>274</v>
      </c>
      <c r="C29" s="30">
        <v>1</v>
      </c>
    </row>
  </sheetData>
  <pageMargins left="0.7" right="0.7" top="0.75" bottom="0.75" header="0.3" footer="0.3"/>
  <pageSetup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4:B10"/>
  <sheetViews>
    <sheetView topLeftCell="A13" workbookViewId="0">
      <selection activeCell="B9" sqref="B9"/>
    </sheetView>
  </sheetViews>
  <sheetFormatPr baseColWidth="10" defaultRowHeight="16"/>
  <sheetData>
    <row r="4" spans="1:2">
      <c r="A4" t="s">
        <v>110</v>
      </c>
      <c r="B4" t="s">
        <v>112</v>
      </c>
    </row>
    <row r="5" spans="1:2">
      <c r="A5" t="s">
        <v>111</v>
      </c>
      <c r="B5">
        <v>0.14000000000000001</v>
      </c>
    </row>
    <row r="6" spans="1:2">
      <c r="A6" t="s">
        <v>12</v>
      </c>
      <c r="B6">
        <v>0.18</v>
      </c>
    </row>
    <row r="7" spans="1:2">
      <c r="A7" t="s">
        <v>113</v>
      </c>
      <c r="B7">
        <v>0.35</v>
      </c>
    </row>
    <row r="8" spans="1:2">
      <c r="A8" t="s">
        <v>114</v>
      </c>
      <c r="B8">
        <v>0.45</v>
      </c>
    </row>
    <row r="9" spans="1:2">
      <c r="A9" t="s">
        <v>6</v>
      </c>
      <c r="B9">
        <v>0.65</v>
      </c>
    </row>
    <row r="10" spans="1:2">
      <c r="A10" t="s">
        <v>115</v>
      </c>
      <c r="B10">
        <v>0.55000000000000004</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3:AU38"/>
  <sheetViews>
    <sheetView topLeftCell="A3" workbookViewId="0">
      <pane xSplit="6" ySplit="21" topLeftCell="M24" activePane="bottomRight" state="frozen"/>
      <selection activeCell="A3" sqref="A3"/>
      <selection pane="topRight" activeCell="G3" sqref="G3"/>
      <selection pane="bottomLeft" activeCell="A27" sqref="A27"/>
      <selection pane="bottomRight" activeCell="M34" sqref="M34"/>
    </sheetView>
  </sheetViews>
  <sheetFormatPr baseColWidth="10" defaultRowHeight="16"/>
  <sheetData>
    <row r="3" spans="2:18">
      <c r="P3">
        <v>2010</v>
      </c>
    </row>
    <row r="4" spans="2:18">
      <c r="C4" t="s">
        <v>42</v>
      </c>
      <c r="D4" t="s">
        <v>43</v>
      </c>
      <c r="P4" t="s">
        <v>42</v>
      </c>
      <c r="Q4" t="s">
        <v>43</v>
      </c>
    </row>
    <row r="5" spans="2:18">
      <c r="B5" t="s">
        <v>44</v>
      </c>
      <c r="C5">
        <v>77</v>
      </c>
      <c r="D5" s="4" t="e">
        <f>C5/$B$10</f>
        <v>#VALUE!</v>
      </c>
      <c r="O5" t="s">
        <v>44</v>
      </c>
      <c r="P5" s="7">
        <v>77</v>
      </c>
      <c r="Q5" s="4">
        <f t="shared" ref="Q5:Q10" si="0">P5/$P$11</f>
        <v>0.5855513307984791</v>
      </c>
    </row>
    <row r="6" spans="2:18">
      <c r="B6" t="s">
        <v>45</v>
      </c>
      <c r="C6">
        <v>21.8</v>
      </c>
      <c r="D6" s="4" t="e">
        <f t="shared" ref="D6:D10" si="1">C6/$B$10</f>
        <v>#VALUE!</v>
      </c>
      <c r="O6" t="s">
        <v>45</v>
      </c>
      <c r="P6" s="7">
        <v>21.8</v>
      </c>
      <c r="Q6" s="4">
        <f t="shared" si="0"/>
        <v>0.16577946768060836</v>
      </c>
    </row>
    <row r="7" spans="2:18">
      <c r="B7" t="s">
        <v>46</v>
      </c>
      <c r="C7">
        <v>12.2</v>
      </c>
      <c r="D7" s="4" t="e">
        <f t="shared" si="1"/>
        <v>#VALUE!</v>
      </c>
      <c r="O7" t="s">
        <v>46</v>
      </c>
      <c r="P7" s="7">
        <v>12.2</v>
      </c>
      <c r="Q7" s="4">
        <f t="shared" si="0"/>
        <v>9.2775665399239537E-2</v>
      </c>
    </row>
    <row r="8" spans="2:18">
      <c r="B8" t="s">
        <v>47</v>
      </c>
      <c r="C8">
        <v>11</v>
      </c>
      <c r="D8" s="4" t="e">
        <f t="shared" si="1"/>
        <v>#VALUE!</v>
      </c>
      <c r="O8" t="s">
        <v>47</v>
      </c>
      <c r="P8" s="7">
        <v>11</v>
      </c>
      <c r="Q8" s="4">
        <f t="shared" si="0"/>
        <v>8.3650190114068435E-2</v>
      </c>
      <c r="R8" s="37">
        <f>SUM(Q8:Q10)</f>
        <v>0.155893536121673</v>
      </c>
    </row>
    <row r="9" spans="2:18">
      <c r="B9" t="s">
        <v>48</v>
      </c>
      <c r="C9">
        <v>4.9000000000000004</v>
      </c>
      <c r="D9" s="4" t="e">
        <f t="shared" si="1"/>
        <v>#VALUE!</v>
      </c>
      <c r="O9" t="s">
        <v>48</v>
      </c>
      <c r="P9" s="7">
        <v>4.9000000000000004</v>
      </c>
      <c r="Q9" s="4">
        <f t="shared" si="0"/>
        <v>3.7262357414448673E-2</v>
      </c>
      <c r="R9" s="37"/>
    </row>
    <row r="10" spans="2:18">
      <c r="B10" t="s">
        <v>49</v>
      </c>
      <c r="C10">
        <v>4.5999999999999996</v>
      </c>
      <c r="D10" s="4" t="e">
        <f t="shared" si="1"/>
        <v>#VALUE!</v>
      </c>
      <c r="O10" t="s">
        <v>49</v>
      </c>
      <c r="P10" s="7">
        <v>4.5999999999999996</v>
      </c>
      <c r="Q10" s="4">
        <f t="shared" si="0"/>
        <v>3.498098859315589E-2</v>
      </c>
      <c r="R10" s="37"/>
    </row>
    <row r="11" spans="2:18">
      <c r="C11">
        <f>SUM(C5:C10)</f>
        <v>131.5</v>
      </c>
      <c r="P11">
        <f>SUM(P5:P10)</f>
        <v>131.5</v>
      </c>
    </row>
    <row r="15" spans="2:18">
      <c r="N15" t="s">
        <v>53</v>
      </c>
      <c r="O15" t="s">
        <v>54</v>
      </c>
    </row>
    <row r="16" spans="2:18">
      <c r="O16" t="s">
        <v>55</v>
      </c>
    </row>
    <row r="17" spans="1:47">
      <c r="O17" t="s">
        <v>56</v>
      </c>
    </row>
    <row r="22" spans="1:47">
      <c r="A22" s="1" t="s">
        <v>0</v>
      </c>
      <c r="B22" s="1" t="s">
        <v>1</v>
      </c>
      <c r="C22" s="1" t="s">
        <v>2</v>
      </c>
      <c r="D22" s="1" t="s">
        <v>3</v>
      </c>
      <c r="E22" s="1">
        <v>1971</v>
      </c>
      <c r="F22" s="1">
        <v>1972</v>
      </c>
      <c r="G22" s="1">
        <v>1973</v>
      </c>
      <c r="H22" s="1">
        <v>1974</v>
      </c>
      <c r="I22" s="1">
        <v>1975</v>
      </c>
      <c r="J22" s="1">
        <v>1976</v>
      </c>
      <c r="K22" s="1">
        <v>1977</v>
      </c>
      <c r="L22" s="1">
        <v>1978</v>
      </c>
      <c r="M22" s="1">
        <v>1979</v>
      </c>
      <c r="N22" s="1">
        <v>1980</v>
      </c>
      <c r="O22" s="1">
        <v>1981</v>
      </c>
      <c r="P22" s="1">
        <v>1982</v>
      </c>
      <c r="Q22" s="1">
        <v>1983</v>
      </c>
      <c r="R22" s="1">
        <v>1984</v>
      </c>
      <c r="S22" s="1">
        <v>1985</v>
      </c>
      <c r="T22" s="1">
        <v>1986</v>
      </c>
      <c r="U22" s="1">
        <v>1987</v>
      </c>
      <c r="V22" s="1">
        <v>1988</v>
      </c>
      <c r="W22" s="1">
        <v>1989</v>
      </c>
      <c r="X22" s="1">
        <v>1990</v>
      </c>
      <c r="Y22" s="1">
        <v>1991</v>
      </c>
      <c r="Z22" s="1">
        <v>1992</v>
      </c>
      <c r="AA22" s="1">
        <v>1993</v>
      </c>
      <c r="AB22" s="1">
        <v>1994</v>
      </c>
      <c r="AC22" s="1">
        <v>1995</v>
      </c>
      <c r="AD22" s="1">
        <v>1996</v>
      </c>
      <c r="AE22" s="1">
        <v>1997</v>
      </c>
      <c r="AF22" s="1">
        <v>1998</v>
      </c>
      <c r="AG22" s="1">
        <v>1999</v>
      </c>
      <c r="AH22" s="1">
        <v>2000</v>
      </c>
      <c r="AI22" s="1">
        <v>2001</v>
      </c>
      <c r="AJ22" s="1">
        <v>2002</v>
      </c>
      <c r="AK22" s="1">
        <v>2003</v>
      </c>
      <c r="AL22" s="1">
        <v>2004</v>
      </c>
      <c r="AM22" s="1">
        <v>2005</v>
      </c>
      <c r="AN22" s="1">
        <v>2006</v>
      </c>
      <c r="AO22" s="1">
        <v>2007</v>
      </c>
      <c r="AP22" s="1">
        <v>2008</v>
      </c>
      <c r="AQ22" s="1">
        <v>2009</v>
      </c>
      <c r="AR22" s="1">
        <v>2010</v>
      </c>
      <c r="AS22" s="1">
        <v>2011</v>
      </c>
      <c r="AT22" s="1">
        <v>2012</v>
      </c>
      <c r="AU22" s="1">
        <v>2013</v>
      </c>
    </row>
    <row r="23" spans="1:47">
      <c r="A23" t="str">
        <f>GH_TFC_Efficiencies!A168</f>
        <v>GH</v>
      </c>
      <c r="B23" t="str">
        <f>GH_TFC_Efficiencies!B168</f>
        <v>Residential</v>
      </c>
      <c r="C23" t="str">
        <f>GH_TFC_Efficiencies!C168</f>
        <v>Electricity</v>
      </c>
      <c r="D23" t="str">
        <f>GH_TFC_Efficiencies!F168</f>
        <v>E.ktoe</v>
      </c>
      <c r="E23">
        <f>GH_TFC_Efficiencies!G168</f>
        <v>14</v>
      </c>
      <c r="F23">
        <f>GH_TFC_Efficiencies!H168</f>
        <v>16</v>
      </c>
      <c r="G23">
        <f>GH_TFC_Efficiencies!I168</f>
        <v>19</v>
      </c>
      <c r="H23">
        <f>GH_TFC_Efficiencies!J168</f>
        <v>26</v>
      </c>
      <c r="I23">
        <f>GH_TFC_Efficiencies!K168</f>
        <v>35</v>
      </c>
      <c r="J23">
        <f>GH_TFC_Efficiencies!L168</f>
        <v>43</v>
      </c>
      <c r="K23">
        <f>GH_TFC_Efficiencies!M168</f>
        <v>47</v>
      </c>
      <c r="L23">
        <f>GH_TFC_Efficiencies!N168</f>
        <v>49</v>
      </c>
      <c r="M23">
        <f>GH_TFC_Efficiencies!O168</f>
        <v>51</v>
      </c>
      <c r="N23">
        <f>GH_TFC_Efficiencies!P168</f>
        <v>51</v>
      </c>
      <c r="O23">
        <f>GH_TFC_Efficiencies!Q168</f>
        <v>55</v>
      </c>
      <c r="P23">
        <f>GH_TFC_Efficiencies!R168</f>
        <v>52</v>
      </c>
      <c r="Q23">
        <f>GH_TFC_Efficiencies!S168</f>
        <v>50</v>
      </c>
      <c r="R23">
        <f>GH_TFC_Efficiencies!T168</f>
        <v>47</v>
      </c>
      <c r="S23">
        <f>GH_TFC_Efficiencies!U168</f>
        <v>46</v>
      </c>
      <c r="T23">
        <f>GH_TFC_Efficiencies!V168</f>
        <v>52</v>
      </c>
      <c r="U23">
        <f>GH_TFC_Efficiencies!W168</f>
        <v>60</v>
      </c>
      <c r="V23">
        <f>GH_TFC_Efficiencies!X168</f>
        <v>62</v>
      </c>
      <c r="W23">
        <f>GH_TFC_Efficiencies!Y168</f>
        <v>69</v>
      </c>
      <c r="X23">
        <f>GH_TFC_Efficiencies!Z168</f>
        <v>78</v>
      </c>
      <c r="Y23">
        <f>GH_TFC_Efficiencies!AA168</f>
        <v>88</v>
      </c>
      <c r="Z23">
        <f>GH_TFC_Efficiencies!AB168</f>
        <v>106</v>
      </c>
      <c r="AA23">
        <f>GH_TFC_Efficiencies!AC168</f>
        <v>118</v>
      </c>
      <c r="AB23">
        <f>GH_TFC_Efficiencies!AD168</f>
        <v>127</v>
      </c>
      <c r="AC23">
        <f>GH_TFC_Efficiencies!AE168</f>
        <v>140</v>
      </c>
      <c r="AD23">
        <f>GH_TFC_Efficiencies!AF168</f>
        <v>164</v>
      </c>
      <c r="AE23">
        <f>GH_TFC_Efficiencies!AG168</f>
        <v>127</v>
      </c>
      <c r="AF23">
        <f>GH_TFC_Efficiencies!AH168</f>
        <v>105</v>
      </c>
      <c r="AG23">
        <f>GH_TFC_Efficiencies!AI168</f>
        <v>137</v>
      </c>
      <c r="AH23">
        <f>GH_TFC_Efficiencies!AJ168</f>
        <v>127</v>
      </c>
      <c r="AI23">
        <f>GH_TFC_Efficiencies!AK168</f>
        <v>139</v>
      </c>
      <c r="AJ23">
        <f>GH_TFC_Efficiencies!AL168</f>
        <v>144</v>
      </c>
      <c r="AK23">
        <f>GH_TFC_Efficiencies!AM168</f>
        <v>149</v>
      </c>
      <c r="AL23">
        <f>GH_TFC_Efficiencies!AN168</f>
        <v>158</v>
      </c>
      <c r="AM23">
        <f>GH_TFC_Efficiencies!AO168</f>
        <v>168</v>
      </c>
      <c r="AN23">
        <f>GH_TFC_Efficiencies!AP168</f>
        <v>183</v>
      </c>
      <c r="AO23">
        <f>GH_TFC_Efficiencies!AQ168</f>
        <v>180</v>
      </c>
      <c r="AP23">
        <f>GH_TFC_Efficiencies!AR168</f>
        <v>195</v>
      </c>
      <c r="AQ23">
        <f>GH_TFC_Efficiencies!AS168</f>
        <v>208</v>
      </c>
      <c r="AR23">
        <f>GH_TFC_Efficiencies!AT168</f>
        <v>235</v>
      </c>
      <c r="AS23">
        <f>GH_TFC_Efficiencies!AU168</f>
        <v>237</v>
      </c>
      <c r="AT23">
        <f>GH_TFC_Efficiencies!AV168</f>
        <v>241</v>
      </c>
      <c r="AU23">
        <f>GH_TFC_Efficiencies!AW168</f>
        <v>278</v>
      </c>
    </row>
    <row r="24" spans="1:47">
      <c r="A24" t="str">
        <f>GH_TFC_Efficiencies!A169</f>
        <v>GH</v>
      </c>
      <c r="B24" t="str">
        <f>GH_TFC_Efficiencies!B169</f>
        <v>Residential</v>
      </c>
      <c r="C24" t="str">
        <f>GH_TFC_Efficiencies!C169</f>
        <v>Electricity</v>
      </c>
      <c r="D24" t="str">
        <f>GH_TFC_Efficiencies!F169</f>
        <v>Consumption fraction</v>
      </c>
      <c r="E24">
        <f>GH_TFC_Efficiencies!G169</f>
        <v>5.4580896686159796E-3</v>
      </c>
      <c r="F24">
        <f>GH_TFC_Efficiencies!H169</f>
        <v>5.8801911062109496E-3</v>
      </c>
      <c r="G24">
        <f>GH_TFC_Efficiencies!I169</f>
        <v>6.5630397236614898E-3</v>
      </c>
      <c r="H24">
        <f>GH_TFC_Efficiencies!J169</f>
        <v>8.8105726872246704E-3</v>
      </c>
      <c r="I24">
        <f>GH_TFC_Efficiencies!K169</f>
        <v>1.15169463639355E-2</v>
      </c>
      <c r="J24">
        <f>GH_TFC_Efficiencies!L169</f>
        <v>1.3720485003190799E-2</v>
      </c>
      <c r="K24">
        <f>GH_TFC_Efficiencies!M169</f>
        <v>1.4421601718318499E-2</v>
      </c>
      <c r="L24">
        <f>GH_TFC_Efficiencies!N169</f>
        <v>1.49847094801223E-2</v>
      </c>
      <c r="M24">
        <f>GH_TFC_Efficiencies!O169</f>
        <v>1.55109489051095E-2</v>
      </c>
      <c r="N24">
        <f>GH_TFC_Efficiencies!P169</f>
        <v>1.5111111111111099E-2</v>
      </c>
      <c r="O24">
        <f>GH_TFC_Efficiencies!Q169</f>
        <v>1.52650568970303E-2</v>
      </c>
      <c r="P24">
        <f>GH_TFC_Efficiencies!R169</f>
        <v>1.48232611174458E-2</v>
      </c>
      <c r="Q24">
        <f>GH_TFC_Efficiencies!S169</f>
        <v>1.5984654731457801E-2</v>
      </c>
      <c r="R24">
        <f>GH_TFC_Efficiencies!T169</f>
        <v>1.4761306532663301E-2</v>
      </c>
      <c r="S24">
        <f>GH_TFC_Efficiencies!U169</f>
        <v>1.3379872018615501E-2</v>
      </c>
      <c r="T24">
        <f>GH_TFC_Efficiencies!V169</f>
        <v>1.4130434782608701E-2</v>
      </c>
      <c r="U24">
        <f>GH_TFC_Efficiencies!W169</f>
        <v>1.55844155844156E-2</v>
      </c>
      <c r="V24">
        <f>GH_TFC_Efficiencies!X169</f>
        <v>1.5546639919759299E-2</v>
      </c>
      <c r="W24">
        <f>GH_TFC_Efficiencies!Y169</f>
        <v>1.6503228892609401E-2</v>
      </c>
      <c r="X24">
        <f>GH_TFC_Efficiencies!Z169</f>
        <v>1.8378887841658802E-2</v>
      </c>
      <c r="Y24">
        <f>GH_TFC_Efficiencies!AA169</f>
        <v>2.0493712156497399E-2</v>
      </c>
      <c r="Z24">
        <f>GH_TFC_Efficiencies!AB169</f>
        <v>2.3230330922638601E-2</v>
      </c>
      <c r="AA24">
        <f>GH_TFC_Efficiencies!AC169</f>
        <v>2.5090367850308298E-2</v>
      </c>
      <c r="AB24">
        <f>GH_TFC_Efficiencies!AD169</f>
        <v>2.6147827877290499E-2</v>
      </c>
      <c r="AC24">
        <f>GH_TFC_Efficiencies!AE169</f>
        <v>2.7242654212881901E-2</v>
      </c>
      <c r="AD24">
        <f>GH_TFC_Efficiencies!AF169</f>
        <v>3.0460624071322401E-2</v>
      </c>
      <c r="AE24">
        <f>GH_TFC_Efficiencies!AG169</f>
        <v>2.31203349717823E-2</v>
      </c>
      <c r="AF24">
        <f>GH_TFC_Efficiencies!AH169</f>
        <v>1.8600531443755501E-2</v>
      </c>
      <c r="AG24">
        <f>GH_TFC_Efficiencies!AI169</f>
        <v>2.2780179580977701E-2</v>
      </c>
      <c r="AH24">
        <f>GH_TFC_Efficiencies!AJ169</f>
        <v>2.3849765258215999E-2</v>
      </c>
      <c r="AI24">
        <f>GH_TFC_Efficiencies!AK169</f>
        <v>2.6792598303777899E-2</v>
      </c>
      <c r="AJ24">
        <f>GH_TFC_Efficiencies!AL169</f>
        <v>2.85431119920714E-2</v>
      </c>
      <c r="AK24">
        <f>GH_TFC_Efficiencies!AM169</f>
        <v>3.1554426090639603E-2</v>
      </c>
      <c r="AL24">
        <f>GH_TFC_Efficiencies!AN169</f>
        <v>3.3068229384679799E-2</v>
      </c>
      <c r="AM24">
        <f>GH_TFC_Efficiencies!AO169</f>
        <v>3.5843823341156399E-2</v>
      </c>
      <c r="AN24">
        <f>GH_TFC_Efficiencies!AP169</f>
        <v>3.8689217758985199E-2</v>
      </c>
      <c r="AO24">
        <f>GH_TFC_Efficiencies!AQ169</f>
        <v>3.8184132371658901E-2</v>
      </c>
      <c r="AP24">
        <f>GH_TFC_Efficiencies!AR169</f>
        <v>4.1147921502426701E-2</v>
      </c>
      <c r="AQ24">
        <f>GH_TFC_Efficiencies!AS169</f>
        <v>3.9371569184175698E-2</v>
      </c>
      <c r="AR24">
        <f>GH_TFC_Efficiencies!AT169</f>
        <v>4.4558210087220301E-2</v>
      </c>
      <c r="AS24">
        <f>GH_TFC_Efficiencies!AU169</f>
        <v>4.1630072018268099E-2</v>
      </c>
      <c r="AT24">
        <f>GH_TFC_Efficiencies!AV169</f>
        <v>3.8671373555840799E-2</v>
      </c>
      <c r="AU24">
        <f>GH_TFC_Efficiencies!AW169</f>
        <v>4.2808746535263301E-2</v>
      </c>
    </row>
    <row r="25" spans="1:47">
      <c r="D25" t="s">
        <v>50</v>
      </c>
      <c r="E25" s="1" t="s">
        <v>41</v>
      </c>
      <c r="F25" s="1" t="s">
        <v>41</v>
      </c>
      <c r="G25" s="1" t="s">
        <v>41</v>
      </c>
      <c r="H25" s="1" t="s">
        <v>41</v>
      </c>
      <c r="I25" s="1" t="s">
        <v>41</v>
      </c>
      <c r="J25" s="1" t="s">
        <v>41</v>
      </c>
      <c r="K25" s="1" t="s">
        <v>41</v>
      </c>
      <c r="L25" s="1" t="s">
        <v>41</v>
      </c>
      <c r="M25" s="1" t="s">
        <v>41</v>
      </c>
      <c r="N25" s="1" t="s">
        <v>41</v>
      </c>
      <c r="O25" s="1" t="s">
        <v>41</v>
      </c>
      <c r="P25" s="1" t="s">
        <v>41</v>
      </c>
      <c r="Q25" s="1" t="s">
        <v>41</v>
      </c>
      <c r="R25" s="1" t="s">
        <v>41</v>
      </c>
      <c r="S25" s="1" t="s">
        <v>41</v>
      </c>
      <c r="T25" s="1" t="s">
        <v>41</v>
      </c>
      <c r="U25" s="1" t="s">
        <v>41</v>
      </c>
      <c r="V25" s="1" t="s">
        <v>41</v>
      </c>
      <c r="W25" s="1" t="s">
        <v>41</v>
      </c>
      <c r="X25" s="1" t="s">
        <v>41</v>
      </c>
      <c r="Y25" s="1" t="s">
        <v>41</v>
      </c>
      <c r="Z25" s="1" t="s">
        <v>41</v>
      </c>
      <c r="AA25" s="1" t="s">
        <v>41</v>
      </c>
      <c r="AB25" s="1" t="s">
        <v>41</v>
      </c>
      <c r="AC25" s="1" t="s">
        <v>41</v>
      </c>
      <c r="AD25" s="1" t="s">
        <v>41</v>
      </c>
      <c r="AE25" s="1" t="s">
        <v>41</v>
      </c>
      <c r="AF25" s="1" t="s">
        <v>41</v>
      </c>
      <c r="AG25" s="1" t="s">
        <v>41</v>
      </c>
      <c r="AH25" s="1" t="s">
        <v>41</v>
      </c>
      <c r="AI25" s="1" t="s">
        <v>41</v>
      </c>
      <c r="AJ25" s="1" t="s">
        <v>41</v>
      </c>
      <c r="AK25" s="1" t="s">
        <v>41</v>
      </c>
      <c r="AL25" s="1" t="s">
        <v>41</v>
      </c>
      <c r="AM25" s="1" t="s">
        <v>41</v>
      </c>
      <c r="AN25" s="1" t="s">
        <v>41</v>
      </c>
      <c r="AO25" s="1" t="s">
        <v>41</v>
      </c>
      <c r="AP25" s="1" t="s">
        <v>41</v>
      </c>
      <c r="AQ25" s="1" t="s">
        <v>41</v>
      </c>
      <c r="AR25" s="1" t="s">
        <v>41</v>
      </c>
      <c r="AS25" s="1" t="s">
        <v>41</v>
      </c>
      <c r="AT25" s="1" t="s">
        <v>41</v>
      </c>
      <c r="AU25" s="1" t="s">
        <v>41</v>
      </c>
    </row>
    <row r="26" spans="1:47">
      <c r="D26" t="s">
        <v>51</v>
      </c>
      <c r="E26" s="5">
        <f t="shared" ref="E26:AP26" si="2">F26-0.005</f>
        <v>0.39055133079847892</v>
      </c>
      <c r="F26" s="5">
        <f t="shared" si="2"/>
        <v>0.39555133079847893</v>
      </c>
      <c r="G26" s="5">
        <f t="shared" si="2"/>
        <v>0.40055133079847893</v>
      </c>
      <c r="H26" s="5">
        <f t="shared" si="2"/>
        <v>0.40555133079847894</v>
      </c>
      <c r="I26" s="5">
        <f t="shared" si="2"/>
        <v>0.41055133079847894</v>
      </c>
      <c r="J26" s="5">
        <f t="shared" si="2"/>
        <v>0.41555133079847895</v>
      </c>
      <c r="K26" s="5">
        <f t="shared" si="2"/>
        <v>0.42055133079847895</v>
      </c>
      <c r="L26" s="5">
        <f t="shared" si="2"/>
        <v>0.42555133079847896</v>
      </c>
      <c r="M26" s="5">
        <f t="shared" si="2"/>
        <v>0.43055133079847896</v>
      </c>
      <c r="N26" s="5">
        <f t="shared" si="2"/>
        <v>0.43555133079847896</v>
      </c>
      <c r="O26" s="5">
        <f t="shared" si="2"/>
        <v>0.44055133079847897</v>
      </c>
      <c r="P26" s="5">
        <f t="shared" si="2"/>
        <v>0.44555133079847897</v>
      </c>
      <c r="Q26" s="5">
        <f t="shared" si="2"/>
        <v>0.45055133079847898</v>
      </c>
      <c r="R26" s="5">
        <f t="shared" si="2"/>
        <v>0.45555133079847898</v>
      </c>
      <c r="S26" s="5">
        <f t="shared" si="2"/>
        <v>0.46055133079847899</v>
      </c>
      <c r="T26" s="5">
        <f t="shared" si="2"/>
        <v>0.46555133079847899</v>
      </c>
      <c r="U26" s="5">
        <f t="shared" si="2"/>
        <v>0.470551330798479</v>
      </c>
      <c r="V26" s="5">
        <f t="shared" si="2"/>
        <v>0.475551330798479</v>
      </c>
      <c r="W26" s="5">
        <f t="shared" si="2"/>
        <v>0.480551330798479</v>
      </c>
      <c r="X26" s="5">
        <f t="shared" si="2"/>
        <v>0.48555133079847901</v>
      </c>
      <c r="Y26" s="5">
        <f t="shared" si="2"/>
        <v>0.49055133079847901</v>
      </c>
      <c r="Z26" s="5">
        <f t="shared" si="2"/>
        <v>0.49555133079847902</v>
      </c>
      <c r="AA26" s="5">
        <f t="shared" si="2"/>
        <v>0.50055133079847902</v>
      </c>
      <c r="AB26" s="5">
        <f t="shared" si="2"/>
        <v>0.50555133079847903</v>
      </c>
      <c r="AC26" s="5">
        <f t="shared" si="2"/>
        <v>0.51055133079847903</v>
      </c>
      <c r="AD26" s="5">
        <f t="shared" si="2"/>
        <v>0.51555133079847903</v>
      </c>
      <c r="AE26" s="5">
        <f t="shared" si="2"/>
        <v>0.52055133079847904</v>
      </c>
      <c r="AF26" s="5">
        <f t="shared" si="2"/>
        <v>0.52555133079847904</v>
      </c>
      <c r="AG26" s="5">
        <f t="shared" si="2"/>
        <v>0.53055133079847905</v>
      </c>
      <c r="AH26" s="5">
        <f t="shared" si="2"/>
        <v>0.53555133079847905</v>
      </c>
      <c r="AI26" s="5">
        <f t="shared" si="2"/>
        <v>0.54055133079847906</v>
      </c>
      <c r="AJ26" s="5">
        <f t="shared" si="2"/>
        <v>0.54555133079847906</v>
      </c>
      <c r="AK26" s="5">
        <f t="shared" si="2"/>
        <v>0.55055133079847907</v>
      </c>
      <c r="AL26" s="5">
        <f t="shared" si="2"/>
        <v>0.55555133079847907</v>
      </c>
      <c r="AM26" s="5">
        <f t="shared" si="2"/>
        <v>0.56055133079847907</v>
      </c>
      <c r="AN26" s="5">
        <f t="shared" si="2"/>
        <v>0.56555133079847908</v>
      </c>
      <c r="AO26" s="5">
        <f t="shared" si="2"/>
        <v>0.57055133079847908</v>
      </c>
      <c r="AP26" s="5">
        <f t="shared" si="2"/>
        <v>0.57555133079847909</v>
      </c>
      <c r="AQ26" s="5">
        <f>AR26-0.005</f>
        <v>0.58055133079847909</v>
      </c>
      <c r="AR26" s="6">
        <f>Q5</f>
        <v>0.5855513307984791</v>
      </c>
      <c r="AS26" s="5">
        <f>AR26+0.005</f>
        <v>0.5905513307984791</v>
      </c>
      <c r="AT26" s="5">
        <f>AS26+0.005</f>
        <v>0.59555133079847911</v>
      </c>
      <c r="AU26" s="5">
        <f>AT26+0.005</f>
        <v>0.60055133079847911</v>
      </c>
    </row>
    <row r="27" spans="1:47">
      <c r="D27" t="s">
        <v>50</v>
      </c>
      <c r="E27" s="1" t="s">
        <v>39</v>
      </c>
      <c r="F27" s="1" t="s">
        <v>39</v>
      </c>
      <c r="G27" s="1" t="s">
        <v>39</v>
      </c>
      <c r="H27" s="1" t="s">
        <v>39</v>
      </c>
      <c r="I27" s="1" t="s">
        <v>39</v>
      </c>
      <c r="J27" s="1" t="s">
        <v>39</v>
      </c>
      <c r="K27" s="1" t="s">
        <v>39</v>
      </c>
      <c r="L27" s="1" t="s">
        <v>39</v>
      </c>
      <c r="M27" s="1" t="s">
        <v>39</v>
      </c>
      <c r="N27" s="1" t="s">
        <v>39</v>
      </c>
      <c r="O27" s="1" t="s">
        <v>39</v>
      </c>
      <c r="P27" s="1" t="s">
        <v>39</v>
      </c>
      <c r="Q27" s="1" t="s">
        <v>39</v>
      </c>
      <c r="R27" s="1" t="s">
        <v>39</v>
      </c>
      <c r="S27" s="1" t="s">
        <v>39</v>
      </c>
      <c r="T27" s="1" t="s">
        <v>39</v>
      </c>
      <c r="U27" s="1" t="s">
        <v>39</v>
      </c>
      <c r="V27" s="1" t="s">
        <v>39</v>
      </c>
      <c r="W27" s="1" t="s">
        <v>39</v>
      </c>
      <c r="X27" s="1" t="s">
        <v>39</v>
      </c>
      <c r="Y27" s="1" t="s">
        <v>39</v>
      </c>
      <c r="Z27" s="1" t="s">
        <v>39</v>
      </c>
      <c r="AA27" s="1" t="s">
        <v>39</v>
      </c>
      <c r="AB27" s="1" t="s">
        <v>39</v>
      </c>
      <c r="AC27" s="1" t="s">
        <v>39</v>
      </c>
      <c r="AD27" s="1" t="s">
        <v>39</v>
      </c>
      <c r="AE27" s="1" t="s">
        <v>39</v>
      </c>
      <c r="AF27" s="1" t="s">
        <v>39</v>
      </c>
      <c r="AG27" s="1" t="s">
        <v>39</v>
      </c>
      <c r="AH27" s="1" t="s">
        <v>39</v>
      </c>
      <c r="AI27" s="1" t="s">
        <v>39</v>
      </c>
      <c r="AJ27" s="1" t="s">
        <v>39</v>
      </c>
      <c r="AK27" s="1" t="s">
        <v>39</v>
      </c>
      <c r="AL27" s="1" t="s">
        <v>39</v>
      </c>
      <c r="AM27" s="1" t="s">
        <v>39</v>
      </c>
      <c r="AN27" s="1" t="s">
        <v>39</v>
      </c>
      <c r="AO27" s="1" t="s">
        <v>39</v>
      </c>
      <c r="AP27" s="1" t="s">
        <v>39</v>
      </c>
      <c r="AQ27" s="1" t="s">
        <v>39</v>
      </c>
      <c r="AR27" s="1" t="s">
        <v>39</v>
      </c>
      <c r="AS27" s="1" t="s">
        <v>39</v>
      </c>
      <c r="AT27" s="1" t="s">
        <v>39</v>
      </c>
      <c r="AU27" s="1" t="s">
        <v>39</v>
      </c>
    </row>
    <row r="28" spans="1:47">
      <c r="D28" t="s">
        <v>51</v>
      </c>
      <c r="E28" s="1">
        <f t="shared" ref="E28:AJ28" si="3">$AR28 * (1-E$26) / ($AR$28 + $AR$30 + $AR$32 + $AR$34 + $AR$36)</f>
        <v>0.24377946768060843</v>
      </c>
      <c r="F28" s="1">
        <f t="shared" si="3"/>
        <v>0.24177946768060843</v>
      </c>
      <c r="G28" s="1">
        <f t="shared" si="3"/>
        <v>0.23977946768060845</v>
      </c>
      <c r="H28" s="1">
        <f t="shared" si="3"/>
        <v>0.23777946768060843</v>
      </c>
      <c r="I28" s="1">
        <f t="shared" si="3"/>
        <v>0.23577946768060842</v>
      </c>
      <c r="J28" s="1">
        <f t="shared" si="3"/>
        <v>0.23377946768060842</v>
      </c>
      <c r="K28" s="1">
        <f t="shared" si="3"/>
        <v>0.23177946768060842</v>
      </c>
      <c r="L28" s="1">
        <f t="shared" si="3"/>
        <v>0.22977946768060839</v>
      </c>
      <c r="M28" s="1">
        <f t="shared" si="3"/>
        <v>0.22777946768060842</v>
      </c>
      <c r="N28" s="1">
        <f t="shared" si="3"/>
        <v>0.22577946768060841</v>
      </c>
      <c r="O28" s="1">
        <f t="shared" si="3"/>
        <v>0.22377946768060841</v>
      </c>
      <c r="P28" s="1">
        <f t="shared" si="3"/>
        <v>0.22177946768060841</v>
      </c>
      <c r="Q28" s="1">
        <f t="shared" si="3"/>
        <v>0.21977946768060841</v>
      </c>
      <c r="R28" s="1">
        <f t="shared" si="3"/>
        <v>0.21777946768060841</v>
      </c>
      <c r="S28" s="1">
        <f t="shared" si="3"/>
        <v>0.21577946768060843</v>
      </c>
      <c r="T28" s="1">
        <f t="shared" si="3"/>
        <v>0.2137794676806084</v>
      </c>
      <c r="U28" s="1">
        <f t="shared" si="3"/>
        <v>0.2117794676806084</v>
      </c>
      <c r="V28" s="1">
        <f t="shared" si="3"/>
        <v>0.2097794676806084</v>
      </c>
      <c r="W28" s="1">
        <f t="shared" si="3"/>
        <v>0.2077794676806084</v>
      </c>
      <c r="X28" s="1">
        <f t="shared" si="3"/>
        <v>0.20577946768060837</v>
      </c>
      <c r="Y28" s="1">
        <f t="shared" si="3"/>
        <v>0.20377946768060839</v>
      </c>
      <c r="Z28" s="1">
        <f t="shared" si="3"/>
        <v>0.20177946768060839</v>
      </c>
      <c r="AA28" s="1">
        <f t="shared" si="3"/>
        <v>0.19977946768060839</v>
      </c>
      <c r="AB28" s="1">
        <f t="shared" si="3"/>
        <v>0.19777946768060839</v>
      </c>
      <c r="AC28" s="1">
        <f t="shared" si="3"/>
        <v>0.19577946768060836</v>
      </c>
      <c r="AD28" s="1">
        <f t="shared" si="3"/>
        <v>0.19377946768060839</v>
      </c>
      <c r="AE28" s="1">
        <f t="shared" si="3"/>
        <v>0.19177946768060838</v>
      </c>
      <c r="AF28" s="1">
        <f t="shared" si="3"/>
        <v>0.18977946768060838</v>
      </c>
      <c r="AG28" s="1">
        <f t="shared" si="3"/>
        <v>0.18777946768060838</v>
      </c>
      <c r="AH28" s="1">
        <f t="shared" si="3"/>
        <v>0.18577946768060838</v>
      </c>
      <c r="AI28" s="1">
        <f t="shared" si="3"/>
        <v>0.18377946768060838</v>
      </c>
      <c r="AJ28" s="1">
        <f t="shared" si="3"/>
        <v>0.1817794676806084</v>
      </c>
      <c r="AK28" s="1">
        <f t="shared" ref="AK28:AP28" si="4">$AR28 * (1-AK$26) / ($AR$28 + $AR$30 + $AR$32 + $AR$34 + $AR$36)</f>
        <v>0.17977946768060837</v>
      </c>
      <c r="AL28" s="1">
        <f t="shared" si="4"/>
        <v>0.17777946768060837</v>
      </c>
      <c r="AM28" s="1">
        <f t="shared" si="4"/>
        <v>0.17577946768060837</v>
      </c>
      <c r="AN28" s="1">
        <f t="shared" si="4"/>
        <v>0.17377946768060837</v>
      </c>
      <c r="AO28" s="1">
        <f t="shared" si="4"/>
        <v>0.17177946768060834</v>
      </c>
      <c r="AP28" s="1">
        <f t="shared" si="4"/>
        <v>0.16977946768060836</v>
      </c>
      <c r="AQ28" s="1">
        <f>$AR28 * (1-AQ$26) / ($AR$28 + $AR$30 + $AR$32 + $AR$34 + $AR$36)</f>
        <v>0.16777946768060836</v>
      </c>
      <c r="AR28" s="6">
        <f>Q6</f>
        <v>0.16577946768060836</v>
      </c>
      <c r="AS28" s="1">
        <f>$AR28 * (1-AS$26) / ($AR$28 + $AR$30 + $AR$32 + $AR$34 + $AR$36)</f>
        <v>0.16377946768060836</v>
      </c>
      <c r="AT28" s="1">
        <f>$AR28 * (1-AT$26) / ($AR$28 + $AR$30 + $AR$32 + $AR$34 + $AR$36)</f>
        <v>0.16177946768060836</v>
      </c>
      <c r="AU28" s="1">
        <f>$AR28 * (1-AU$26) / ($AR$28 + $AR$30 + $AR$32 + $AR$34 + $AR$36)</f>
        <v>0.15977946768060836</v>
      </c>
    </row>
    <row r="29" spans="1:47">
      <c r="D29" t="s">
        <v>50</v>
      </c>
      <c r="E29" t="s">
        <v>46</v>
      </c>
      <c r="F29" t="s">
        <v>46</v>
      </c>
      <c r="G29" t="s">
        <v>46</v>
      </c>
      <c r="H29" t="s">
        <v>46</v>
      </c>
      <c r="I29" t="s">
        <v>46</v>
      </c>
      <c r="J29" t="s">
        <v>46</v>
      </c>
      <c r="K29" t="s">
        <v>46</v>
      </c>
      <c r="L29" t="s">
        <v>46</v>
      </c>
      <c r="M29" t="s">
        <v>46</v>
      </c>
      <c r="N29" t="s">
        <v>46</v>
      </c>
      <c r="O29" t="s">
        <v>46</v>
      </c>
      <c r="P29" t="s">
        <v>46</v>
      </c>
      <c r="Q29" t="s">
        <v>46</v>
      </c>
      <c r="R29" t="s">
        <v>46</v>
      </c>
      <c r="S29" t="s">
        <v>46</v>
      </c>
      <c r="T29" t="s">
        <v>46</v>
      </c>
      <c r="U29" t="s">
        <v>46</v>
      </c>
      <c r="V29" t="s">
        <v>46</v>
      </c>
      <c r="W29" t="s">
        <v>46</v>
      </c>
      <c r="X29" t="s">
        <v>46</v>
      </c>
      <c r="Y29" t="s">
        <v>46</v>
      </c>
      <c r="Z29" t="s">
        <v>46</v>
      </c>
      <c r="AA29" t="s">
        <v>46</v>
      </c>
      <c r="AB29" t="s">
        <v>46</v>
      </c>
      <c r="AC29" t="s">
        <v>46</v>
      </c>
      <c r="AD29" t="s">
        <v>46</v>
      </c>
      <c r="AE29" t="s">
        <v>46</v>
      </c>
      <c r="AF29" t="s">
        <v>46</v>
      </c>
      <c r="AG29" t="s">
        <v>46</v>
      </c>
      <c r="AH29" t="s">
        <v>46</v>
      </c>
      <c r="AI29" t="s">
        <v>46</v>
      </c>
      <c r="AJ29" t="s">
        <v>46</v>
      </c>
      <c r="AK29" t="s">
        <v>46</v>
      </c>
      <c r="AL29" t="s">
        <v>46</v>
      </c>
      <c r="AM29" t="s">
        <v>46</v>
      </c>
      <c r="AN29" t="s">
        <v>46</v>
      </c>
      <c r="AO29" t="s">
        <v>46</v>
      </c>
      <c r="AP29" t="s">
        <v>46</v>
      </c>
      <c r="AQ29" t="s">
        <v>46</v>
      </c>
      <c r="AR29" t="s">
        <v>46</v>
      </c>
      <c r="AS29" t="s">
        <v>46</v>
      </c>
      <c r="AT29" t="s">
        <v>46</v>
      </c>
      <c r="AU29" t="s">
        <v>46</v>
      </c>
    </row>
    <row r="30" spans="1:47">
      <c r="D30" t="s">
        <v>51</v>
      </c>
      <c r="E30" s="1">
        <f t="shared" ref="E30:AJ30" si="5">$AR30 * (1-E$26) / ($AR$28 + $AR$30 + $AR$32 + $AR$34 + $AR$36)</f>
        <v>0.13642704154602855</v>
      </c>
      <c r="F30" s="1">
        <f t="shared" si="5"/>
        <v>0.13530777549098269</v>
      </c>
      <c r="G30" s="1">
        <f t="shared" si="5"/>
        <v>0.13418850943593683</v>
      </c>
      <c r="H30" s="1">
        <f t="shared" si="5"/>
        <v>0.13306924338089096</v>
      </c>
      <c r="I30" s="1">
        <f t="shared" si="5"/>
        <v>0.13194997732584507</v>
      </c>
      <c r="J30" s="1">
        <f t="shared" si="5"/>
        <v>0.1308307112707992</v>
      </c>
      <c r="K30" s="1">
        <f t="shared" si="5"/>
        <v>0.12971144521575331</v>
      </c>
      <c r="L30" s="1">
        <f t="shared" si="5"/>
        <v>0.12859217916070745</v>
      </c>
      <c r="M30" s="1">
        <f t="shared" si="5"/>
        <v>0.12747291310566158</v>
      </c>
      <c r="N30" s="1">
        <f t="shared" si="5"/>
        <v>0.12635364705061572</v>
      </c>
      <c r="O30" s="1">
        <f t="shared" si="5"/>
        <v>0.12523438099556986</v>
      </c>
      <c r="P30" s="1">
        <f t="shared" si="5"/>
        <v>0.12411511494052396</v>
      </c>
      <c r="Q30" s="1">
        <f t="shared" si="5"/>
        <v>0.1229958488854781</v>
      </c>
      <c r="R30" s="1">
        <f t="shared" si="5"/>
        <v>0.12187658283043222</v>
      </c>
      <c r="S30" s="1">
        <f t="shared" si="5"/>
        <v>0.12075731677538636</v>
      </c>
      <c r="T30" s="1">
        <f t="shared" si="5"/>
        <v>0.11963805072034048</v>
      </c>
      <c r="U30" s="1">
        <f t="shared" si="5"/>
        <v>0.11851878466529461</v>
      </c>
      <c r="V30" s="1">
        <f t="shared" si="5"/>
        <v>0.11739951861024872</v>
      </c>
      <c r="W30" s="1">
        <f t="shared" si="5"/>
        <v>0.11628025255520286</v>
      </c>
      <c r="X30" s="1">
        <f t="shared" si="5"/>
        <v>0.11516098650015698</v>
      </c>
      <c r="Y30" s="1">
        <f t="shared" si="5"/>
        <v>0.11404172044511111</v>
      </c>
      <c r="Z30" s="1">
        <f t="shared" si="5"/>
        <v>0.11292245439006525</v>
      </c>
      <c r="AA30" s="1">
        <f t="shared" si="5"/>
        <v>0.11180318833501937</v>
      </c>
      <c r="AB30" s="1">
        <f t="shared" si="5"/>
        <v>0.11068392227997351</v>
      </c>
      <c r="AC30" s="1">
        <f t="shared" si="5"/>
        <v>0.10956465622492763</v>
      </c>
      <c r="AD30" s="1">
        <f t="shared" si="5"/>
        <v>0.10844539016988176</v>
      </c>
      <c r="AE30" s="1">
        <f t="shared" si="5"/>
        <v>0.10732612411483587</v>
      </c>
      <c r="AF30" s="1">
        <f t="shared" si="5"/>
        <v>0.10620685805979001</v>
      </c>
      <c r="AG30" s="1">
        <f t="shared" si="5"/>
        <v>0.10508759200474413</v>
      </c>
      <c r="AH30" s="1">
        <f t="shared" si="5"/>
        <v>0.10396832594969826</v>
      </c>
      <c r="AI30" s="1">
        <f t="shared" si="5"/>
        <v>0.10284905989465239</v>
      </c>
      <c r="AJ30" s="1">
        <f t="shared" si="5"/>
        <v>0.10172979383960652</v>
      </c>
      <c r="AK30" s="1">
        <f t="shared" ref="AK30:AP30" si="6">$AR30 * (1-AK$26) / ($AR$28 + $AR$30 + $AR$32 + $AR$34 + $AR$36)</f>
        <v>0.10061052778456064</v>
      </c>
      <c r="AL30" s="1">
        <f t="shared" si="6"/>
        <v>9.9491261729514766E-2</v>
      </c>
      <c r="AM30" s="1">
        <f t="shared" si="6"/>
        <v>9.8371995674468901E-2</v>
      </c>
      <c r="AN30" s="1">
        <f t="shared" si="6"/>
        <v>9.7252729619423023E-2</v>
      </c>
      <c r="AO30" s="1">
        <f t="shared" si="6"/>
        <v>9.6133463564377158E-2</v>
      </c>
      <c r="AP30" s="1">
        <f t="shared" si="6"/>
        <v>9.501419750933128E-2</v>
      </c>
      <c r="AQ30" s="1">
        <f>$AR30 * (1-AQ$26) / ($AR$28 + $AR$30 + $AR$32 + $AR$34 + $AR$36)</f>
        <v>9.3894931454285416E-2</v>
      </c>
      <c r="AR30" s="6">
        <f>Q7</f>
        <v>9.2775665399239537E-2</v>
      </c>
      <c r="AS30" s="1">
        <f t="shared" ref="AS30:AU30" si="7">$AR30 * (1-AS$26) / ($AR$28 + $AR$30 + $AR$32 + $AR$34 + $AR$36)</f>
        <v>9.1656399344193673E-2</v>
      </c>
      <c r="AT30" s="1">
        <f t="shared" si="7"/>
        <v>9.0537133289147781E-2</v>
      </c>
      <c r="AU30" s="1">
        <f t="shared" si="7"/>
        <v>8.9417867234101917E-2</v>
      </c>
    </row>
    <row r="31" spans="1:47">
      <c r="D31" t="s">
        <v>50</v>
      </c>
      <c r="E31" t="s">
        <v>47</v>
      </c>
      <c r="F31" t="s">
        <v>47</v>
      </c>
      <c r="G31" t="s">
        <v>47</v>
      </c>
      <c r="H31" t="s">
        <v>47</v>
      </c>
      <c r="I31" t="s">
        <v>47</v>
      </c>
      <c r="J31" t="s">
        <v>47</v>
      </c>
      <c r="K31" t="s">
        <v>47</v>
      </c>
      <c r="L31" t="s">
        <v>47</v>
      </c>
      <c r="M31" t="s">
        <v>47</v>
      </c>
      <c r="N31" t="s">
        <v>47</v>
      </c>
      <c r="O31" t="s">
        <v>47</v>
      </c>
      <c r="P31" t="s">
        <v>47</v>
      </c>
      <c r="Q31" t="s">
        <v>47</v>
      </c>
      <c r="R31" t="s">
        <v>47</v>
      </c>
      <c r="S31" t="s">
        <v>47</v>
      </c>
      <c r="T31" t="s">
        <v>47</v>
      </c>
      <c r="U31" t="s">
        <v>47</v>
      </c>
      <c r="V31" t="s">
        <v>47</v>
      </c>
      <c r="W31" t="s">
        <v>47</v>
      </c>
      <c r="X31" t="s">
        <v>47</v>
      </c>
      <c r="Y31" t="s">
        <v>47</v>
      </c>
      <c r="Z31" t="s">
        <v>47</v>
      </c>
      <c r="AA31" t="s">
        <v>47</v>
      </c>
      <c r="AB31" t="s">
        <v>47</v>
      </c>
      <c r="AC31" t="s">
        <v>47</v>
      </c>
      <c r="AD31" t="s">
        <v>47</v>
      </c>
      <c r="AE31" t="s">
        <v>47</v>
      </c>
      <c r="AF31" t="s">
        <v>47</v>
      </c>
      <c r="AG31" t="s">
        <v>47</v>
      </c>
      <c r="AH31" t="s">
        <v>47</v>
      </c>
      <c r="AI31" t="s">
        <v>47</v>
      </c>
      <c r="AJ31" t="s">
        <v>47</v>
      </c>
      <c r="AK31" t="s">
        <v>47</v>
      </c>
      <c r="AL31" t="s">
        <v>47</v>
      </c>
      <c r="AM31" t="s">
        <v>47</v>
      </c>
      <c r="AN31" t="s">
        <v>47</v>
      </c>
      <c r="AO31" t="s">
        <v>47</v>
      </c>
      <c r="AP31" t="s">
        <v>47</v>
      </c>
      <c r="AQ31" t="s">
        <v>47</v>
      </c>
      <c r="AR31" t="s">
        <v>47</v>
      </c>
      <c r="AS31" t="s">
        <v>47</v>
      </c>
      <c r="AT31" t="s">
        <v>47</v>
      </c>
      <c r="AU31" t="s">
        <v>47</v>
      </c>
    </row>
    <row r="32" spans="1:47">
      <c r="D32" t="s">
        <v>51</v>
      </c>
      <c r="E32" s="1">
        <f t="shared" ref="E32:AJ32" si="8">$AR32 * (1-E$26) / ($AR$28 + $AR$30 + $AR$32 + $AR$34 + $AR$36)</f>
        <v>0.12300798827920607</v>
      </c>
      <c r="F32" s="1">
        <f t="shared" si="8"/>
        <v>0.12199881396727948</v>
      </c>
      <c r="G32" s="1">
        <f t="shared" si="8"/>
        <v>0.12098963965535288</v>
      </c>
      <c r="H32" s="1">
        <f t="shared" si="8"/>
        <v>0.11998046534342625</v>
      </c>
      <c r="I32" s="1">
        <f t="shared" si="8"/>
        <v>0.11897129103149966</v>
      </c>
      <c r="J32" s="1">
        <f t="shared" si="8"/>
        <v>0.11796211671957305</v>
      </c>
      <c r="K32" s="1">
        <f t="shared" si="8"/>
        <v>0.11695294240764645</v>
      </c>
      <c r="L32" s="1">
        <f t="shared" si="8"/>
        <v>0.11594376809571984</v>
      </c>
      <c r="M32" s="1">
        <f t="shared" si="8"/>
        <v>0.11493459378379323</v>
      </c>
      <c r="N32" s="1">
        <f t="shared" si="8"/>
        <v>0.11392541947186663</v>
      </c>
      <c r="O32" s="1">
        <f t="shared" si="8"/>
        <v>0.11291624515994002</v>
      </c>
      <c r="P32" s="1">
        <f t="shared" si="8"/>
        <v>0.11190707084801341</v>
      </c>
      <c r="Q32" s="1">
        <f t="shared" si="8"/>
        <v>0.11089789653608681</v>
      </c>
      <c r="R32" s="1">
        <f t="shared" si="8"/>
        <v>0.1098887222241602</v>
      </c>
      <c r="S32" s="1">
        <f t="shared" si="8"/>
        <v>0.1088795479122336</v>
      </c>
      <c r="T32" s="1">
        <f t="shared" si="8"/>
        <v>0.10787037360030698</v>
      </c>
      <c r="U32" s="1">
        <f t="shared" si="8"/>
        <v>0.10686119928838038</v>
      </c>
      <c r="V32" s="1">
        <f t="shared" si="8"/>
        <v>0.10585202497645377</v>
      </c>
      <c r="W32" s="1">
        <f t="shared" si="8"/>
        <v>0.10484285066452717</v>
      </c>
      <c r="X32" s="1">
        <f t="shared" si="8"/>
        <v>0.10383367635260057</v>
      </c>
      <c r="Y32" s="1">
        <f t="shared" si="8"/>
        <v>0.10282450204067395</v>
      </c>
      <c r="Z32" s="1">
        <f t="shared" si="8"/>
        <v>0.10181532772874735</v>
      </c>
      <c r="AA32" s="1">
        <f t="shared" si="8"/>
        <v>0.10080615341682074</v>
      </c>
      <c r="AB32" s="1">
        <f t="shared" si="8"/>
        <v>9.9796979104894143E-2</v>
      </c>
      <c r="AC32" s="1">
        <f t="shared" si="8"/>
        <v>9.8787804792967532E-2</v>
      </c>
      <c r="AD32" s="1">
        <f t="shared" si="8"/>
        <v>9.7778630481040921E-2</v>
      </c>
      <c r="AE32" s="1">
        <f t="shared" si="8"/>
        <v>9.6769456169114323E-2</v>
      </c>
      <c r="AF32" s="1">
        <f t="shared" si="8"/>
        <v>9.5760281857187698E-2</v>
      </c>
      <c r="AG32" s="1">
        <f t="shared" si="8"/>
        <v>9.4751107545261101E-2</v>
      </c>
      <c r="AH32" s="1">
        <f t="shared" si="8"/>
        <v>9.374193323333449E-2</v>
      </c>
      <c r="AI32" s="1">
        <f t="shared" si="8"/>
        <v>9.2732758921407893E-2</v>
      </c>
      <c r="AJ32" s="1">
        <f t="shared" si="8"/>
        <v>9.1723584609481296E-2</v>
      </c>
      <c r="AK32" s="1">
        <f t="shared" ref="AK32:AP32" si="9">$AR32 * (1-AK$26) / ($AR$28 + $AR$30 + $AR$32 + $AR$34 + $AR$36)</f>
        <v>9.0714410297554671E-2</v>
      </c>
      <c r="AL32" s="1">
        <f t="shared" si="9"/>
        <v>8.9705235985628073E-2</v>
      </c>
      <c r="AM32" s="1">
        <f t="shared" si="9"/>
        <v>8.8696061673701462E-2</v>
      </c>
      <c r="AN32" s="1">
        <f t="shared" si="9"/>
        <v>8.7686887361774865E-2</v>
      </c>
      <c r="AO32" s="1">
        <f t="shared" si="9"/>
        <v>8.6677713049848254E-2</v>
      </c>
      <c r="AP32" s="1">
        <f t="shared" si="9"/>
        <v>8.5668538737921643E-2</v>
      </c>
      <c r="AQ32" s="1">
        <f>$AR32 * (1-AQ$26) / ($AR$28 + $AR$30 + $AR$32 + $AR$34 + $AR$36)</f>
        <v>8.4659364425995046E-2</v>
      </c>
      <c r="AR32" s="6">
        <f>Q8</f>
        <v>8.3650190114068435E-2</v>
      </c>
      <c r="AS32" s="1">
        <f t="shared" ref="AS32:AU32" si="10">$AR32 * (1-AS$26) / ($AR$28 + $AR$30 + $AR$32 + $AR$34 + $AR$36)</f>
        <v>8.2641015802141823E-2</v>
      </c>
      <c r="AT32" s="1">
        <f t="shared" si="10"/>
        <v>8.1631841490215226E-2</v>
      </c>
      <c r="AU32" s="1">
        <f t="shared" si="10"/>
        <v>8.0622667178288615E-2</v>
      </c>
    </row>
    <row r="33" spans="4:47">
      <c r="D33" t="s">
        <v>50</v>
      </c>
      <c r="E33" t="s">
        <v>48</v>
      </c>
      <c r="F33" t="s">
        <v>48</v>
      </c>
      <c r="G33" t="s">
        <v>48</v>
      </c>
      <c r="H33" t="s">
        <v>48</v>
      </c>
      <c r="I33" t="s">
        <v>48</v>
      </c>
      <c r="J33" t="s">
        <v>48</v>
      </c>
      <c r="K33" t="s">
        <v>48</v>
      </c>
      <c r="L33" t="s">
        <v>48</v>
      </c>
      <c r="M33" t="s">
        <v>48</v>
      </c>
      <c r="N33" t="s">
        <v>48</v>
      </c>
      <c r="O33" t="s">
        <v>48</v>
      </c>
      <c r="P33" t="s">
        <v>48</v>
      </c>
      <c r="Q33" t="s">
        <v>48</v>
      </c>
      <c r="R33" t="s">
        <v>48</v>
      </c>
      <c r="S33" t="s">
        <v>48</v>
      </c>
      <c r="T33" t="s">
        <v>48</v>
      </c>
      <c r="U33" t="s">
        <v>48</v>
      </c>
      <c r="V33" t="s">
        <v>48</v>
      </c>
      <c r="W33" t="s">
        <v>48</v>
      </c>
      <c r="X33" t="s">
        <v>48</v>
      </c>
      <c r="Y33" t="s">
        <v>48</v>
      </c>
      <c r="Z33" t="s">
        <v>48</v>
      </c>
      <c r="AA33" t="s">
        <v>48</v>
      </c>
      <c r="AB33" t="s">
        <v>48</v>
      </c>
      <c r="AC33" t="s">
        <v>48</v>
      </c>
      <c r="AD33" t="s">
        <v>48</v>
      </c>
      <c r="AE33" t="s">
        <v>48</v>
      </c>
      <c r="AF33" t="s">
        <v>48</v>
      </c>
      <c r="AG33" t="s">
        <v>48</v>
      </c>
      <c r="AH33" t="s">
        <v>48</v>
      </c>
      <c r="AI33" t="s">
        <v>48</v>
      </c>
      <c r="AJ33" t="s">
        <v>48</v>
      </c>
      <c r="AK33" t="s">
        <v>48</v>
      </c>
      <c r="AL33" t="s">
        <v>48</v>
      </c>
      <c r="AM33" t="s">
        <v>48</v>
      </c>
      <c r="AN33" t="s">
        <v>48</v>
      </c>
      <c r="AO33" t="s">
        <v>48</v>
      </c>
      <c r="AP33" t="s">
        <v>48</v>
      </c>
      <c r="AQ33" t="s">
        <v>48</v>
      </c>
      <c r="AR33" t="s">
        <v>48</v>
      </c>
      <c r="AS33" t="s">
        <v>48</v>
      </c>
      <c r="AT33" t="s">
        <v>48</v>
      </c>
      <c r="AU33" t="s">
        <v>48</v>
      </c>
    </row>
    <row r="34" spans="4:47">
      <c r="D34" t="s">
        <v>51</v>
      </c>
      <c r="E34" s="1">
        <f t="shared" ref="E34:AJ34" si="11">$AR34 * (1-E$26) / ($AR$28 + $AR$30 + $AR$32 + $AR$34 + $AR$36)</f>
        <v>5.479446750619181E-2</v>
      </c>
      <c r="F34" s="1">
        <f t="shared" si="11"/>
        <v>5.4344926221788145E-2</v>
      </c>
      <c r="G34" s="1">
        <f t="shared" si="11"/>
        <v>5.3895384937384466E-2</v>
      </c>
      <c r="H34" s="1">
        <f t="shared" si="11"/>
        <v>5.3445843652980801E-2</v>
      </c>
      <c r="I34" s="1">
        <f t="shared" si="11"/>
        <v>5.2996302368577136E-2</v>
      </c>
      <c r="J34" s="1">
        <f t="shared" si="11"/>
        <v>5.2546761084173457E-2</v>
      </c>
      <c r="K34" s="1">
        <f t="shared" si="11"/>
        <v>5.2097219799769792E-2</v>
      </c>
      <c r="L34" s="1">
        <f t="shared" si="11"/>
        <v>5.1647678515366113E-2</v>
      </c>
      <c r="M34" s="1">
        <f t="shared" si="11"/>
        <v>5.1198137230962448E-2</v>
      </c>
      <c r="N34" s="1">
        <f t="shared" si="11"/>
        <v>5.0748595946558783E-2</v>
      </c>
      <c r="O34" s="1">
        <f t="shared" si="11"/>
        <v>5.0299054662155104E-2</v>
      </c>
      <c r="P34" s="1">
        <f t="shared" si="11"/>
        <v>4.9849513377751439E-2</v>
      </c>
      <c r="Q34" s="1">
        <f t="shared" si="11"/>
        <v>4.939997209334776E-2</v>
      </c>
      <c r="R34" s="1">
        <f t="shared" si="11"/>
        <v>4.8950430808944095E-2</v>
      </c>
      <c r="S34" s="1">
        <f t="shared" si="11"/>
        <v>4.850088952454043E-2</v>
      </c>
      <c r="T34" s="1">
        <f t="shared" si="11"/>
        <v>4.8051348240136751E-2</v>
      </c>
      <c r="U34" s="1">
        <f t="shared" si="11"/>
        <v>4.7601806955733086E-2</v>
      </c>
      <c r="V34" s="1">
        <f t="shared" si="11"/>
        <v>4.7152265671329421E-2</v>
      </c>
      <c r="W34" s="1">
        <f t="shared" si="11"/>
        <v>4.6702724386925742E-2</v>
      </c>
      <c r="X34" s="1">
        <f t="shared" si="11"/>
        <v>4.6253183102522077E-2</v>
      </c>
      <c r="Y34" s="1">
        <f t="shared" si="11"/>
        <v>4.5803641818118405E-2</v>
      </c>
      <c r="Z34" s="1">
        <f t="shared" si="11"/>
        <v>4.5354100533714733E-2</v>
      </c>
      <c r="AA34" s="1">
        <f t="shared" si="11"/>
        <v>4.4904559249311068E-2</v>
      </c>
      <c r="AB34" s="1">
        <f t="shared" si="11"/>
        <v>4.445501796490739E-2</v>
      </c>
      <c r="AC34" s="1">
        <f t="shared" si="11"/>
        <v>4.4005476680503725E-2</v>
      </c>
      <c r="AD34" s="1">
        <f t="shared" si="11"/>
        <v>4.3555935396100059E-2</v>
      </c>
      <c r="AE34" s="1">
        <f t="shared" si="11"/>
        <v>4.3106394111696381E-2</v>
      </c>
      <c r="AF34" s="1">
        <f t="shared" si="11"/>
        <v>4.2656852827292716E-2</v>
      </c>
      <c r="AG34" s="1">
        <f t="shared" si="11"/>
        <v>4.2207311542889044E-2</v>
      </c>
      <c r="AH34" s="1">
        <f t="shared" si="11"/>
        <v>4.1757770258485372E-2</v>
      </c>
      <c r="AI34" s="1">
        <f t="shared" si="11"/>
        <v>4.1308228974081707E-2</v>
      </c>
      <c r="AJ34" s="1">
        <f t="shared" si="11"/>
        <v>4.0858687689678035E-2</v>
      </c>
      <c r="AK34" s="1">
        <f t="shared" ref="AK34:AP34" si="12">$AR34 * (1-AK$26) / ($AR$28 + $AR$30 + $AR$32 + $AR$34 + $AR$36)</f>
        <v>4.0409146405274363E-2</v>
      </c>
      <c r="AL34" s="1">
        <f t="shared" si="12"/>
        <v>3.9959605120870698E-2</v>
      </c>
      <c r="AM34" s="1">
        <f t="shared" si="12"/>
        <v>3.9510063836467019E-2</v>
      </c>
      <c r="AN34" s="1">
        <f t="shared" si="12"/>
        <v>3.9060522552063354E-2</v>
      </c>
      <c r="AO34" s="1">
        <f t="shared" si="12"/>
        <v>3.8610981267659682E-2</v>
      </c>
      <c r="AP34" s="1">
        <f t="shared" si="12"/>
        <v>3.816143998325601E-2</v>
      </c>
      <c r="AQ34" s="1">
        <f>$AR34 * (1-AQ$26) / ($AR$28 + $AR$30 + $AR$32 + $AR$34 + $AR$36)</f>
        <v>3.7711898698852345E-2</v>
      </c>
      <c r="AR34" s="6">
        <f>Q9</f>
        <v>3.7262357414448673E-2</v>
      </c>
      <c r="AS34" s="1">
        <f t="shared" ref="AS34:AU34" si="13">$AR34 * (1-AS$26) / ($AR$28 + $AR$30 + $AR$32 + $AR$34 + $AR$36)</f>
        <v>3.6812816130045001E-2</v>
      </c>
      <c r="AT34" s="1">
        <f t="shared" si="13"/>
        <v>3.6363274845641329E-2</v>
      </c>
      <c r="AU34" s="1">
        <f t="shared" si="13"/>
        <v>3.5913733561237664E-2</v>
      </c>
    </row>
    <row r="35" spans="4:47">
      <c r="D35" t="s">
        <v>50</v>
      </c>
      <c r="E35" t="s">
        <v>49</v>
      </c>
      <c r="F35" t="s">
        <v>49</v>
      </c>
      <c r="G35" t="s">
        <v>49</v>
      </c>
      <c r="H35" t="s">
        <v>49</v>
      </c>
      <c r="I35" t="s">
        <v>49</v>
      </c>
      <c r="J35" t="s">
        <v>49</v>
      </c>
      <c r="K35" t="s">
        <v>49</v>
      </c>
      <c r="L35" t="s">
        <v>49</v>
      </c>
      <c r="M35" t="s">
        <v>49</v>
      </c>
      <c r="N35" t="s">
        <v>49</v>
      </c>
      <c r="O35" t="s">
        <v>49</v>
      </c>
      <c r="P35" t="s">
        <v>49</v>
      </c>
      <c r="Q35" t="s">
        <v>49</v>
      </c>
      <c r="R35" t="s">
        <v>49</v>
      </c>
      <c r="S35" t="s">
        <v>49</v>
      </c>
      <c r="T35" t="s">
        <v>49</v>
      </c>
      <c r="U35" t="s">
        <v>49</v>
      </c>
      <c r="V35" t="s">
        <v>49</v>
      </c>
      <c r="W35" t="s">
        <v>49</v>
      </c>
      <c r="X35" t="s">
        <v>49</v>
      </c>
      <c r="Y35" t="s">
        <v>49</v>
      </c>
      <c r="Z35" t="s">
        <v>49</v>
      </c>
      <c r="AA35" t="s">
        <v>49</v>
      </c>
      <c r="AB35" t="s">
        <v>49</v>
      </c>
      <c r="AC35" t="s">
        <v>49</v>
      </c>
      <c r="AD35" t="s">
        <v>49</v>
      </c>
      <c r="AE35" t="s">
        <v>49</v>
      </c>
      <c r="AF35" t="s">
        <v>49</v>
      </c>
      <c r="AG35" t="s">
        <v>49</v>
      </c>
      <c r="AH35" t="s">
        <v>49</v>
      </c>
      <c r="AI35" t="s">
        <v>49</v>
      </c>
      <c r="AJ35" t="s">
        <v>49</v>
      </c>
      <c r="AK35" t="s">
        <v>49</v>
      </c>
      <c r="AL35" t="s">
        <v>49</v>
      </c>
      <c r="AM35" t="s">
        <v>49</v>
      </c>
      <c r="AN35" t="s">
        <v>49</v>
      </c>
      <c r="AO35" t="s">
        <v>49</v>
      </c>
      <c r="AP35" t="s">
        <v>49</v>
      </c>
      <c r="AQ35" t="s">
        <v>49</v>
      </c>
      <c r="AR35" t="s">
        <v>49</v>
      </c>
      <c r="AS35" t="s">
        <v>49</v>
      </c>
      <c r="AT35" t="s">
        <v>49</v>
      </c>
      <c r="AU35" t="s">
        <v>49</v>
      </c>
    </row>
    <row r="36" spans="4:47">
      <c r="D36" t="s">
        <v>51</v>
      </c>
      <c r="E36" s="1">
        <f t="shared" ref="E36:AJ36" si="14">$AR36 * (1-E$26) / ($AR$28 + $AR$30 + $AR$32 + $AR$34 + $AR$36)</f>
        <v>5.1439704189486173E-2</v>
      </c>
      <c r="F36" s="1">
        <f t="shared" si="14"/>
        <v>5.1017685840862324E-2</v>
      </c>
      <c r="G36" s="1">
        <f t="shared" si="14"/>
        <v>5.0595667492238476E-2</v>
      </c>
      <c r="H36" s="1">
        <f t="shared" si="14"/>
        <v>5.0173649143614614E-2</v>
      </c>
      <c r="I36" s="1">
        <f t="shared" si="14"/>
        <v>4.9751630794990766E-2</v>
      </c>
      <c r="J36" s="1">
        <f t="shared" si="14"/>
        <v>4.9329612446366911E-2</v>
      </c>
      <c r="K36" s="1">
        <f t="shared" si="14"/>
        <v>4.8907594097743055E-2</v>
      </c>
      <c r="L36" s="1">
        <f t="shared" si="14"/>
        <v>4.84855757491192E-2</v>
      </c>
      <c r="M36" s="1">
        <f t="shared" si="14"/>
        <v>4.8063557400495352E-2</v>
      </c>
      <c r="N36" s="1">
        <f t="shared" si="14"/>
        <v>4.7641539051871497E-2</v>
      </c>
      <c r="O36" s="1">
        <f t="shared" si="14"/>
        <v>4.7219520703247642E-2</v>
      </c>
      <c r="P36" s="1">
        <f t="shared" si="14"/>
        <v>4.6797502354623793E-2</v>
      </c>
      <c r="Q36" s="1">
        <f t="shared" si="14"/>
        <v>4.6375484005999931E-2</v>
      </c>
      <c r="R36" s="1">
        <f t="shared" si="14"/>
        <v>4.5953465657376083E-2</v>
      </c>
      <c r="S36" s="1">
        <f t="shared" si="14"/>
        <v>4.5531447308752235E-2</v>
      </c>
      <c r="T36" s="1">
        <f t="shared" si="14"/>
        <v>4.5109428960128373E-2</v>
      </c>
      <c r="U36" s="1">
        <f t="shared" si="14"/>
        <v>4.4687410611504524E-2</v>
      </c>
      <c r="V36" s="1">
        <f t="shared" si="14"/>
        <v>4.4265392262880669E-2</v>
      </c>
      <c r="W36" s="1">
        <f t="shared" si="14"/>
        <v>4.3843373914256814E-2</v>
      </c>
      <c r="X36" s="1">
        <f t="shared" si="14"/>
        <v>4.3421355565632959E-2</v>
      </c>
      <c r="Y36" s="1">
        <f t="shared" si="14"/>
        <v>4.2999337217009111E-2</v>
      </c>
      <c r="Z36" s="1">
        <f t="shared" si="14"/>
        <v>4.2577318868385255E-2</v>
      </c>
      <c r="AA36" s="1">
        <f t="shared" si="14"/>
        <v>4.21553005197614E-2</v>
      </c>
      <c r="AB36" s="1">
        <f t="shared" si="14"/>
        <v>4.1733282171137552E-2</v>
      </c>
      <c r="AC36" s="1">
        <f t="shared" si="14"/>
        <v>4.131126382251369E-2</v>
      </c>
      <c r="AD36" s="1">
        <f t="shared" si="14"/>
        <v>4.0889245473889842E-2</v>
      </c>
      <c r="AE36" s="1">
        <f t="shared" si="14"/>
        <v>4.046722712526598E-2</v>
      </c>
      <c r="AF36" s="1">
        <f t="shared" si="14"/>
        <v>4.0045208776642131E-2</v>
      </c>
      <c r="AG36" s="1">
        <f t="shared" si="14"/>
        <v>3.9623190428018283E-2</v>
      </c>
      <c r="AH36" s="1">
        <f t="shared" si="14"/>
        <v>3.9201172079394421E-2</v>
      </c>
      <c r="AI36" s="1">
        <f t="shared" si="14"/>
        <v>3.8779153730770573E-2</v>
      </c>
      <c r="AJ36" s="1">
        <f t="shared" si="14"/>
        <v>3.8357135382146718E-2</v>
      </c>
      <c r="AK36" s="1">
        <f t="shared" ref="AK36:AP36" si="15">$AR36 * (1-AK$26) / ($AR$28 + $AR$30 + $AR$32 + $AR$34 + $AR$36)</f>
        <v>3.7935117033522862E-2</v>
      </c>
      <c r="AL36" s="1">
        <f t="shared" si="15"/>
        <v>3.7513098684899007E-2</v>
      </c>
      <c r="AM36" s="1">
        <f t="shared" si="15"/>
        <v>3.7091080336275159E-2</v>
      </c>
      <c r="AN36" s="1">
        <f t="shared" si="15"/>
        <v>3.6669061987651304E-2</v>
      </c>
      <c r="AO36" s="1">
        <f t="shared" si="15"/>
        <v>3.6247043639027449E-2</v>
      </c>
      <c r="AP36" s="1">
        <f t="shared" si="15"/>
        <v>3.5825025290403593E-2</v>
      </c>
      <c r="AQ36" s="1">
        <f>$AR36 * (1-AQ$26) / ($AR$28 + $AR$30 + $AR$32 + $AR$34 + $AR$36)</f>
        <v>3.5403006941779745E-2</v>
      </c>
      <c r="AR36" s="6">
        <f>Q10</f>
        <v>3.498098859315589E-2</v>
      </c>
      <c r="AS36" s="1">
        <f t="shared" ref="AS36:AU36" si="16">$AR36 * (1-AS$26) / ($AR$28 + $AR$30 + $AR$32 + $AR$34 + $AR$36)</f>
        <v>3.4558970244532035E-2</v>
      </c>
      <c r="AT36" s="1">
        <f t="shared" si="16"/>
        <v>3.4136951895908187E-2</v>
      </c>
      <c r="AU36" s="1">
        <f t="shared" si="16"/>
        <v>3.3714933547284331E-2</v>
      </c>
    </row>
    <row r="37" spans="4:47">
      <c r="E37" s="1"/>
      <c r="F37" s="1"/>
      <c r="G37" s="1"/>
      <c r="H37" s="1"/>
      <c r="I37" s="1"/>
      <c r="J37" s="1"/>
      <c r="K37" s="1"/>
      <c r="L37" s="1"/>
      <c r="M37" s="1"/>
      <c r="N37" s="1"/>
      <c r="O37" s="1"/>
      <c r="P37" s="1"/>
      <c r="Q37" s="1"/>
      <c r="R37" s="1"/>
      <c r="S37" s="1"/>
      <c r="T37" s="1"/>
      <c r="U37" s="1"/>
      <c r="V37" s="1"/>
      <c r="W37" s="1"/>
      <c r="X37" s="1"/>
      <c r="Y37" s="1"/>
      <c r="Z37" s="1"/>
      <c r="AA37" s="1"/>
      <c r="AB37" s="1"/>
      <c r="AC37" s="1"/>
      <c r="AD37" s="1"/>
      <c r="AE37" s="1"/>
      <c r="AF37" s="1"/>
      <c r="AG37" s="1"/>
      <c r="AH37" s="1"/>
      <c r="AI37" s="1"/>
      <c r="AJ37" s="1"/>
      <c r="AK37" s="1"/>
      <c r="AL37" s="1"/>
      <c r="AM37" s="1"/>
      <c r="AN37" s="1"/>
      <c r="AO37" s="1"/>
      <c r="AP37" s="1"/>
      <c r="AQ37" s="1"/>
      <c r="AR37" s="5"/>
      <c r="AS37" s="1"/>
      <c r="AT37" s="1"/>
      <c r="AU37" s="1"/>
    </row>
    <row r="38" spans="4:47">
      <c r="D38" t="s">
        <v>52</v>
      </c>
      <c r="E38" s="4">
        <f>SUM(E26:E36)</f>
        <v>1</v>
      </c>
      <c r="F38" s="4">
        <f t="shared" ref="F38:AU38" si="17">SUM(F26:F36)</f>
        <v>1</v>
      </c>
      <c r="G38" s="4">
        <f t="shared" si="17"/>
        <v>1</v>
      </c>
      <c r="H38" s="4">
        <f t="shared" si="17"/>
        <v>1</v>
      </c>
      <c r="I38" s="4">
        <f t="shared" si="17"/>
        <v>0.99999999999999989</v>
      </c>
      <c r="J38" s="4">
        <f t="shared" si="17"/>
        <v>1</v>
      </c>
      <c r="K38" s="4">
        <f t="shared" si="17"/>
        <v>0.99999999999999989</v>
      </c>
      <c r="L38" s="4">
        <f t="shared" si="17"/>
        <v>0.99999999999999989</v>
      </c>
      <c r="M38" s="4">
        <f t="shared" si="17"/>
        <v>1</v>
      </c>
      <c r="N38" s="4">
        <f t="shared" si="17"/>
        <v>1</v>
      </c>
      <c r="O38" s="4">
        <f t="shared" si="17"/>
        <v>1</v>
      </c>
      <c r="P38" s="4">
        <f t="shared" si="17"/>
        <v>1</v>
      </c>
      <c r="Q38" s="4">
        <f t="shared" si="17"/>
        <v>1</v>
      </c>
      <c r="R38" s="4">
        <f t="shared" si="17"/>
        <v>1</v>
      </c>
      <c r="S38" s="4">
        <f t="shared" si="17"/>
        <v>1</v>
      </c>
      <c r="T38" s="4">
        <f t="shared" si="17"/>
        <v>1</v>
      </c>
      <c r="U38" s="4">
        <f t="shared" si="17"/>
        <v>1</v>
      </c>
      <c r="V38" s="4">
        <f t="shared" si="17"/>
        <v>0.99999999999999989</v>
      </c>
      <c r="W38" s="4">
        <f t="shared" si="17"/>
        <v>1</v>
      </c>
      <c r="X38" s="4">
        <f t="shared" si="17"/>
        <v>0.99999999999999989</v>
      </c>
      <c r="Y38" s="4">
        <f t="shared" si="17"/>
        <v>0.99999999999999989</v>
      </c>
      <c r="Z38" s="4">
        <f t="shared" si="17"/>
        <v>0.99999999999999989</v>
      </c>
      <c r="AA38" s="4">
        <f t="shared" si="17"/>
        <v>0.99999999999999989</v>
      </c>
      <c r="AB38" s="4">
        <f t="shared" si="17"/>
        <v>1</v>
      </c>
      <c r="AC38" s="4">
        <f t="shared" si="17"/>
        <v>1</v>
      </c>
      <c r="AD38" s="4">
        <f t="shared" si="17"/>
        <v>1</v>
      </c>
      <c r="AE38" s="4">
        <f t="shared" si="17"/>
        <v>1</v>
      </c>
      <c r="AF38" s="4">
        <f t="shared" si="17"/>
        <v>0.99999999999999989</v>
      </c>
      <c r="AG38" s="4">
        <f t="shared" si="17"/>
        <v>1</v>
      </c>
      <c r="AH38" s="4">
        <f t="shared" si="17"/>
        <v>1</v>
      </c>
      <c r="AI38" s="4">
        <f t="shared" si="17"/>
        <v>1</v>
      </c>
      <c r="AJ38" s="4">
        <f t="shared" si="17"/>
        <v>1</v>
      </c>
      <c r="AK38" s="4">
        <f t="shared" si="17"/>
        <v>0.99999999999999989</v>
      </c>
      <c r="AL38" s="4">
        <f t="shared" si="17"/>
        <v>1</v>
      </c>
      <c r="AM38" s="4">
        <f t="shared" si="17"/>
        <v>1</v>
      </c>
      <c r="AN38" s="4">
        <f t="shared" si="17"/>
        <v>1</v>
      </c>
      <c r="AO38" s="4">
        <f t="shared" si="17"/>
        <v>1</v>
      </c>
      <c r="AP38" s="4">
        <f t="shared" si="17"/>
        <v>1</v>
      </c>
      <c r="AQ38" s="4">
        <f t="shared" si="17"/>
        <v>1</v>
      </c>
      <c r="AR38" s="4">
        <f t="shared" si="17"/>
        <v>1</v>
      </c>
      <c r="AS38" s="4">
        <f t="shared" si="17"/>
        <v>0.99999999999999989</v>
      </c>
      <c r="AT38" s="4">
        <f t="shared" si="17"/>
        <v>0.99999999999999989</v>
      </c>
      <c r="AU38" s="4">
        <f t="shared" si="17"/>
        <v>1</v>
      </c>
    </row>
  </sheetData>
  <mergeCells count="1">
    <mergeCell ref="R8:R10"/>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6:AT81"/>
  <sheetViews>
    <sheetView workbookViewId="0">
      <selection activeCell="D7" sqref="D7:AT7"/>
    </sheetView>
  </sheetViews>
  <sheetFormatPr baseColWidth="10" defaultRowHeight="16"/>
  <sheetData>
    <row r="6" spans="3:46">
      <c r="D6">
        <v>1971</v>
      </c>
      <c r="E6">
        <v>1972</v>
      </c>
      <c r="F6">
        <v>1973</v>
      </c>
      <c r="G6">
        <v>1974</v>
      </c>
      <c r="H6">
        <v>1975</v>
      </c>
      <c r="I6">
        <v>1976</v>
      </c>
      <c r="J6">
        <v>1977</v>
      </c>
      <c r="K6">
        <v>1978</v>
      </c>
      <c r="L6">
        <v>1979</v>
      </c>
      <c r="M6">
        <v>1980</v>
      </c>
      <c r="N6">
        <v>1981</v>
      </c>
      <c r="O6">
        <v>1982</v>
      </c>
      <c r="P6">
        <v>1983</v>
      </c>
      <c r="Q6">
        <v>1984</v>
      </c>
      <c r="R6">
        <v>1985</v>
      </c>
      <c r="S6">
        <v>1986</v>
      </c>
      <c r="T6">
        <v>1987</v>
      </c>
      <c r="U6">
        <v>1988</v>
      </c>
      <c r="V6">
        <v>1989</v>
      </c>
      <c r="W6">
        <v>1990</v>
      </c>
      <c r="X6">
        <v>1991</v>
      </c>
      <c r="Y6">
        <v>1992</v>
      </c>
      <c r="Z6">
        <v>1993</v>
      </c>
      <c r="AA6">
        <v>1994</v>
      </c>
      <c r="AB6">
        <v>1995</v>
      </c>
      <c r="AC6">
        <v>1996</v>
      </c>
      <c r="AD6">
        <v>1997</v>
      </c>
      <c r="AE6">
        <v>1998</v>
      </c>
      <c r="AF6">
        <v>1999</v>
      </c>
      <c r="AG6">
        <v>2000</v>
      </c>
      <c r="AH6">
        <v>2001</v>
      </c>
      <c r="AI6">
        <v>2002</v>
      </c>
      <c r="AJ6">
        <v>2003</v>
      </c>
      <c r="AK6">
        <v>2004</v>
      </c>
      <c r="AL6">
        <v>2005</v>
      </c>
      <c r="AM6">
        <v>2006</v>
      </c>
      <c r="AN6">
        <v>2007</v>
      </c>
      <c r="AO6">
        <v>2008</v>
      </c>
      <c r="AP6">
        <v>2009</v>
      </c>
      <c r="AQ6">
        <v>2010</v>
      </c>
      <c r="AR6">
        <v>2011</v>
      </c>
      <c r="AS6">
        <v>2012</v>
      </c>
      <c r="AT6">
        <v>2013</v>
      </c>
    </row>
    <row r="7" spans="3:46">
      <c r="C7" s="8" t="s">
        <v>241</v>
      </c>
      <c r="D7">
        <v>0.161</v>
      </c>
      <c r="E7">
        <v>0.161</v>
      </c>
      <c r="F7">
        <v>0.161</v>
      </c>
      <c r="G7">
        <v>0.161</v>
      </c>
      <c r="H7">
        <v>0.161</v>
      </c>
      <c r="I7">
        <v>0.161</v>
      </c>
      <c r="J7">
        <v>0.161</v>
      </c>
      <c r="K7">
        <v>0.161</v>
      </c>
      <c r="L7">
        <v>0.161</v>
      </c>
      <c r="M7">
        <v>0.161</v>
      </c>
      <c r="N7">
        <v>0.161</v>
      </c>
      <c r="O7">
        <v>0.161</v>
      </c>
      <c r="P7">
        <v>0.161</v>
      </c>
      <c r="Q7">
        <v>0.161</v>
      </c>
      <c r="R7">
        <v>0.161</v>
      </c>
      <c r="S7">
        <v>0.161</v>
      </c>
      <c r="T7">
        <v>0.161</v>
      </c>
      <c r="U7">
        <v>0.161</v>
      </c>
      <c r="V7">
        <v>0.161</v>
      </c>
      <c r="W7">
        <v>0.161</v>
      </c>
      <c r="X7">
        <v>0.161</v>
      </c>
      <c r="Y7">
        <v>0.161</v>
      </c>
      <c r="Z7">
        <v>0.161</v>
      </c>
      <c r="AA7">
        <v>0.161</v>
      </c>
      <c r="AB7">
        <v>0.161</v>
      </c>
      <c r="AC7">
        <v>0.161</v>
      </c>
      <c r="AD7">
        <v>0.161</v>
      </c>
      <c r="AE7">
        <v>0.161</v>
      </c>
      <c r="AF7">
        <v>0.161</v>
      </c>
      <c r="AG7">
        <v>0.161</v>
      </c>
      <c r="AH7">
        <v>0.161</v>
      </c>
      <c r="AI7">
        <v>0.161</v>
      </c>
      <c r="AJ7">
        <v>0.161</v>
      </c>
      <c r="AK7">
        <v>0.161</v>
      </c>
      <c r="AL7">
        <v>0.161</v>
      </c>
      <c r="AM7">
        <v>0.161</v>
      </c>
      <c r="AN7">
        <v>0.161</v>
      </c>
      <c r="AO7">
        <v>0.161</v>
      </c>
      <c r="AP7">
        <v>0.161</v>
      </c>
      <c r="AQ7">
        <v>0.161</v>
      </c>
      <c r="AR7">
        <v>0.161</v>
      </c>
      <c r="AS7">
        <v>0.161</v>
      </c>
      <c r="AT7">
        <v>0.161</v>
      </c>
    </row>
    <row r="8" spans="3:46">
      <c r="C8" s="8"/>
    </row>
    <row r="9" spans="3:46">
      <c r="C9" s="8" t="s">
        <v>240</v>
      </c>
      <c r="D9">
        <f>'PB Efficiencies'!B23</f>
        <v>0.70333299999999999</v>
      </c>
      <c r="E9">
        <f>'PB Efficiencies'!C23</f>
        <v>0.70666600000000002</v>
      </c>
      <c r="F9">
        <f>'PB Efficiencies'!D23</f>
        <v>0.70999900000000005</v>
      </c>
      <c r="G9">
        <f>'PB Efficiencies'!E23</f>
        <v>0.71333199999999997</v>
      </c>
      <c r="H9">
        <f>'PB Efficiencies'!F23</f>
        <v>0.716665</v>
      </c>
      <c r="I9">
        <f>'PB Efficiencies'!G23</f>
        <v>0.71999800000000003</v>
      </c>
      <c r="J9">
        <f>'PB Efficiencies'!H23</f>
        <v>0.72333099999999995</v>
      </c>
      <c r="K9">
        <f>'PB Efficiencies'!I23</f>
        <v>0.72666399999999998</v>
      </c>
      <c r="L9">
        <f>'PB Efficiencies'!J23</f>
        <v>0.72999700000000001</v>
      </c>
      <c r="M9">
        <f>'PB Efficiencies'!K23</f>
        <v>0.73333000000000004</v>
      </c>
      <c r="N9">
        <f>'PB Efficiencies'!L23</f>
        <v>0.73666299999999996</v>
      </c>
      <c r="O9">
        <f>'PB Efficiencies'!M23</f>
        <v>0.73999599999999999</v>
      </c>
      <c r="P9">
        <f>'PB Efficiencies'!N23</f>
        <v>0.74332900000000002</v>
      </c>
      <c r="Q9">
        <f>'PB Efficiencies'!O23</f>
        <v>0.74666200000000005</v>
      </c>
      <c r="R9">
        <f>'PB Efficiencies'!P23</f>
        <v>0.74999499999999997</v>
      </c>
      <c r="S9">
        <f>'PB Efficiencies'!Q23</f>
        <v>0.753328</v>
      </c>
      <c r="T9">
        <f>'PB Efficiencies'!R23</f>
        <v>0.75666100000000003</v>
      </c>
      <c r="U9">
        <f>'PB Efficiencies'!S23</f>
        <v>0.75999400000000095</v>
      </c>
      <c r="V9">
        <f>'PB Efficiencies'!T23</f>
        <v>0.76332700000000098</v>
      </c>
      <c r="W9">
        <f>'PB Efficiencies'!U23</f>
        <v>0.76666000000000101</v>
      </c>
      <c r="X9">
        <f>'PB Efficiencies'!V23</f>
        <v>0.76999300000000104</v>
      </c>
      <c r="Y9">
        <f>'PB Efficiencies'!W23</f>
        <v>0.77332600000000096</v>
      </c>
      <c r="Z9">
        <f>'PB Efficiencies'!X23</f>
        <v>0.77665900000000099</v>
      </c>
      <c r="AA9">
        <f>'PB Efficiencies'!Y23</f>
        <v>0.77999200000000102</v>
      </c>
      <c r="AB9">
        <f>'PB Efficiencies'!Z23</f>
        <v>0.78332500000000105</v>
      </c>
      <c r="AC9">
        <f>'PB Efficiencies'!AA23</f>
        <v>0.78665800000000097</v>
      </c>
      <c r="AD9">
        <f>'PB Efficiencies'!AB23</f>
        <v>0.789991000000001</v>
      </c>
      <c r="AE9">
        <f>'PB Efficiencies'!AC23</f>
        <v>0.79332400000000103</v>
      </c>
      <c r="AF9">
        <f>'PB Efficiencies'!AD23</f>
        <v>0.79665700000000095</v>
      </c>
      <c r="AG9">
        <f>'PB Efficiencies'!AE23</f>
        <v>0.79999000000000098</v>
      </c>
      <c r="AH9">
        <f>'PB Efficiencies'!AF23</f>
        <v>0.80332300000000101</v>
      </c>
      <c r="AI9">
        <f>'PB Efficiencies'!AG23</f>
        <v>0.80665600000000104</v>
      </c>
      <c r="AJ9">
        <f>'PB Efficiencies'!AH23</f>
        <v>0.80998900000000096</v>
      </c>
      <c r="AK9">
        <f>'PB Efficiencies'!AI23</f>
        <v>0.81332200000000099</v>
      </c>
      <c r="AL9">
        <f>'PB Efficiencies'!AJ23</f>
        <v>0.81665500000000102</v>
      </c>
      <c r="AM9">
        <f>'PB Efficiencies'!AK23</f>
        <v>0.81998800000000105</v>
      </c>
      <c r="AN9">
        <f>'PB Efficiencies'!AL23</f>
        <v>0.82332100000000097</v>
      </c>
      <c r="AO9">
        <f>'PB Efficiencies'!AM23</f>
        <v>0.826654000000001</v>
      </c>
      <c r="AP9">
        <f>'PB Efficiencies'!AN23</f>
        <v>0.82998700000000103</v>
      </c>
      <c r="AQ9">
        <f>'PB Efficiencies'!AO23</f>
        <v>0.83332000000000095</v>
      </c>
      <c r="AR9">
        <f>'PB Efficiencies'!AP23</f>
        <v>0.83665300000000098</v>
      </c>
      <c r="AS9">
        <f>'PB Efficiencies'!AQ23</f>
        <v>0.83998600000000101</v>
      </c>
      <c r="AT9">
        <f>'PB Efficiencies'!AR23</f>
        <v>0.84331900000000104</v>
      </c>
    </row>
    <row r="10" spans="3:46">
      <c r="C10" s="8" t="s">
        <v>243</v>
      </c>
      <c r="D10">
        <f>D9-0.1</f>
        <v>0.60333300000000001</v>
      </c>
      <c r="E10">
        <f t="shared" ref="E10:AT10" si="0">E9-0.1</f>
        <v>0.60666600000000004</v>
      </c>
      <c r="F10">
        <f t="shared" si="0"/>
        <v>0.60999900000000007</v>
      </c>
      <c r="G10">
        <f t="shared" si="0"/>
        <v>0.61333199999999999</v>
      </c>
      <c r="H10">
        <f t="shared" si="0"/>
        <v>0.61666500000000002</v>
      </c>
      <c r="I10">
        <f t="shared" si="0"/>
        <v>0.61999800000000005</v>
      </c>
      <c r="J10">
        <f t="shared" si="0"/>
        <v>0.62333099999999997</v>
      </c>
      <c r="K10">
        <f t="shared" si="0"/>
        <v>0.626664</v>
      </c>
      <c r="L10">
        <f t="shared" si="0"/>
        <v>0.62999700000000003</v>
      </c>
      <c r="M10">
        <f t="shared" si="0"/>
        <v>0.63333000000000006</v>
      </c>
      <c r="N10">
        <f t="shared" si="0"/>
        <v>0.63666299999999998</v>
      </c>
      <c r="O10">
        <f t="shared" si="0"/>
        <v>0.63999600000000001</v>
      </c>
      <c r="P10">
        <f t="shared" si="0"/>
        <v>0.64332900000000004</v>
      </c>
      <c r="Q10">
        <f t="shared" si="0"/>
        <v>0.64666200000000007</v>
      </c>
      <c r="R10">
        <f t="shared" si="0"/>
        <v>0.64999499999999999</v>
      </c>
      <c r="S10">
        <f t="shared" si="0"/>
        <v>0.65332800000000002</v>
      </c>
      <c r="T10">
        <f t="shared" si="0"/>
        <v>0.65666100000000005</v>
      </c>
      <c r="U10">
        <f t="shared" si="0"/>
        <v>0.65999400000000097</v>
      </c>
      <c r="V10">
        <f t="shared" si="0"/>
        <v>0.663327000000001</v>
      </c>
      <c r="W10">
        <f t="shared" si="0"/>
        <v>0.66666000000000103</v>
      </c>
      <c r="X10">
        <f t="shared" si="0"/>
        <v>0.66999300000000106</v>
      </c>
      <c r="Y10">
        <f t="shared" si="0"/>
        <v>0.67332600000000098</v>
      </c>
      <c r="Z10">
        <f t="shared" si="0"/>
        <v>0.67665900000000101</v>
      </c>
      <c r="AA10">
        <f t="shared" si="0"/>
        <v>0.67999200000000104</v>
      </c>
      <c r="AB10">
        <f t="shared" si="0"/>
        <v>0.68332500000000107</v>
      </c>
      <c r="AC10">
        <f t="shared" si="0"/>
        <v>0.68665800000000099</v>
      </c>
      <c r="AD10">
        <f t="shared" si="0"/>
        <v>0.68999100000000102</v>
      </c>
      <c r="AE10">
        <f t="shared" si="0"/>
        <v>0.69332400000000105</v>
      </c>
      <c r="AF10">
        <f t="shared" si="0"/>
        <v>0.69665700000000097</v>
      </c>
      <c r="AG10">
        <f t="shared" si="0"/>
        <v>0.699990000000001</v>
      </c>
      <c r="AH10">
        <f t="shared" si="0"/>
        <v>0.70332300000000103</v>
      </c>
      <c r="AI10">
        <f t="shared" si="0"/>
        <v>0.70665600000000106</v>
      </c>
      <c r="AJ10">
        <f t="shared" si="0"/>
        <v>0.70998900000000098</v>
      </c>
      <c r="AK10">
        <f t="shared" si="0"/>
        <v>0.71332200000000101</v>
      </c>
      <c r="AL10">
        <f t="shared" si="0"/>
        <v>0.71665500000000104</v>
      </c>
      <c r="AM10">
        <f t="shared" si="0"/>
        <v>0.71998800000000107</v>
      </c>
      <c r="AN10">
        <f t="shared" si="0"/>
        <v>0.72332100000000099</v>
      </c>
      <c r="AO10">
        <f t="shared" si="0"/>
        <v>0.72665400000000102</v>
      </c>
      <c r="AP10">
        <f t="shared" si="0"/>
        <v>0.72998700000000105</v>
      </c>
      <c r="AQ10">
        <f t="shared" si="0"/>
        <v>0.73332000000000097</v>
      </c>
      <c r="AR10">
        <f t="shared" si="0"/>
        <v>0.736653000000001</v>
      </c>
      <c r="AS10">
        <f t="shared" si="0"/>
        <v>0.73998600000000103</v>
      </c>
      <c r="AT10">
        <f t="shared" si="0"/>
        <v>0.74331900000000106</v>
      </c>
    </row>
    <row r="12" spans="3:46">
      <c r="C12" s="29" t="s">
        <v>242</v>
      </c>
      <c r="D12">
        <f>D10*D7</f>
        <v>9.7136613000000011E-2</v>
      </c>
      <c r="E12">
        <f t="shared" ref="E12:AT12" si="1">E10*E7</f>
        <v>9.7673226000000002E-2</v>
      </c>
      <c r="F12">
        <f t="shared" si="1"/>
        <v>9.8209839000000007E-2</v>
      </c>
      <c r="G12">
        <f t="shared" si="1"/>
        <v>9.8746451999999998E-2</v>
      </c>
      <c r="H12">
        <f t="shared" si="1"/>
        <v>9.9283065000000004E-2</v>
      </c>
      <c r="I12">
        <f t="shared" si="1"/>
        <v>9.9819678000000009E-2</v>
      </c>
      <c r="J12">
        <f t="shared" si="1"/>
        <v>0.100356291</v>
      </c>
      <c r="K12">
        <f t="shared" si="1"/>
        <v>0.10089290400000001</v>
      </c>
      <c r="L12">
        <f t="shared" si="1"/>
        <v>0.10142951700000001</v>
      </c>
      <c r="M12">
        <f t="shared" si="1"/>
        <v>0.10196613000000002</v>
      </c>
      <c r="N12">
        <f t="shared" si="1"/>
        <v>0.10250274299999999</v>
      </c>
      <c r="O12">
        <f t="shared" si="1"/>
        <v>0.103039356</v>
      </c>
      <c r="P12">
        <f t="shared" si="1"/>
        <v>0.103575969</v>
      </c>
      <c r="Q12">
        <f t="shared" si="1"/>
        <v>0.10411258200000001</v>
      </c>
      <c r="R12">
        <f t="shared" si="1"/>
        <v>0.104649195</v>
      </c>
      <c r="S12">
        <f t="shared" si="1"/>
        <v>0.10518580800000001</v>
      </c>
      <c r="T12">
        <f t="shared" si="1"/>
        <v>0.10572242100000001</v>
      </c>
      <c r="U12">
        <f t="shared" si="1"/>
        <v>0.10625903400000015</v>
      </c>
      <c r="V12">
        <f t="shared" si="1"/>
        <v>0.10679564700000016</v>
      </c>
      <c r="W12">
        <f t="shared" si="1"/>
        <v>0.10733226000000017</v>
      </c>
      <c r="X12">
        <f t="shared" si="1"/>
        <v>0.10786887300000017</v>
      </c>
      <c r="Y12">
        <f t="shared" si="1"/>
        <v>0.10840548600000016</v>
      </c>
      <c r="Z12">
        <f t="shared" si="1"/>
        <v>0.10894209900000017</v>
      </c>
      <c r="AA12">
        <f t="shared" si="1"/>
        <v>0.10947871200000017</v>
      </c>
      <c r="AB12">
        <f t="shared" si="1"/>
        <v>0.11001532500000018</v>
      </c>
      <c r="AC12">
        <f t="shared" si="1"/>
        <v>0.11055193800000017</v>
      </c>
      <c r="AD12">
        <f t="shared" si="1"/>
        <v>0.11108855100000016</v>
      </c>
      <c r="AE12">
        <f t="shared" si="1"/>
        <v>0.11162516400000017</v>
      </c>
      <c r="AF12">
        <f t="shared" si="1"/>
        <v>0.11216177700000016</v>
      </c>
      <c r="AG12">
        <f t="shared" si="1"/>
        <v>0.11269839000000016</v>
      </c>
      <c r="AH12">
        <f t="shared" si="1"/>
        <v>0.11323500300000017</v>
      </c>
      <c r="AI12">
        <f t="shared" si="1"/>
        <v>0.11377161600000017</v>
      </c>
      <c r="AJ12">
        <f t="shared" si="1"/>
        <v>0.11430822900000016</v>
      </c>
      <c r="AK12">
        <f t="shared" si="1"/>
        <v>0.11484484200000017</v>
      </c>
      <c r="AL12">
        <f t="shared" si="1"/>
        <v>0.11538145500000017</v>
      </c>
      <c r="AM12">
        <f t="shared" si="1"/>
        <v>0.11591806800000018</v>
      </c>
      <c r="AN12">
        <f t="shared" si="1"/>
        <v>0.11645468100000016</v>
      </c>
      <c r="AO12">
        <f t="shared" si="1"/>
        <v>0.11699129400000016</v>
      </c>
      <c r="AP12">
        <f t="shared" si="1"/>
        <v>0.11752790700000017</v>
      </c>
      <c r="AQ12">
        <f t="shared" si="1"/>
        <v>0.11806452000000016</v>
      </c>
      <c r="AR12">
        <f t="shared" si="1"/>
        <v>0.11860113300000016</v>
      </c>
      <c r="AS12">
        <f t="shared" si="1"/>
        <v>0.11913774600000017</v>
      </c>
      <c r="AT12">
        <f t="shared" si="1"/>
        <v>0.11967435900000017</v>
      </c>
    </row>
    <row r="17" spans="1:13">
      <c r="A17" t="s">
        <v>226</v>
      </c>
    </row>
    <row r="18" spans="1:13">
      <c r="A18" t="s">
        <v>227</v>
      </c>
    </row>
    <row r="19" spans="1:13">
      <c r="M19" t="s">
        <v>228</v>
      </c>
    </row>
    <row r="38" spans="17:17">
      <c r="Q38" t="s">
        <v>232</v>
      </c>
    </row>
    <row r="39" spans="17:17">
      <c r="Q39" t="s">
        <v>233</v>
      </c>
    </row>
    <row r="40" spans="17:17">
      <c r="Q40" t="s">
        <v>234</v>
      </c>
    </row>
    <row r="41" spans="17:17">
      <c r="Q41" t="s">
        <v>229</v>
      </c>
    </row>
    <row r="42" spans="17:17">
      <c r="Q42" t="s">
        <v>230</v>
      </c>
    </row>
    <row r="43" spans="17:17">
      <c r="Q43" t="s">
        <v>231</v>
      </c>
    </row>
    <row r="44" spans="17:17">
      <c r="Q44" t="s">
        <v>235</v>
      </c>
    </row>
    <row r="45" spans="17:17">
      <c r="Q45" t="s">
        <v>236</v>
      </c>
    </row>
    <row r="50" spans="2:16">
      <c r="P50" t="s">
        <v>239</v>
      </c>
    </row>
    <row r="53" spans="2:16">
      <c r="B53" t="s">
        <v>237</v>
      </c>
    </row>
    <row r="81" spans="2:2">
      <c r="B81" t="s">
        <v>238</v>
      </c>
    </row>
  </sheetData>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D3:BP19"/>
  <sheetViews>
    <sheetView workbookViewId="0">
      <selection activeCell="E19" sqref="E19"/>
    </sheetView>
  </sheetViews>
  <sheetFormatPr baseColWidth="10" defaultRowHeight="16"/>
  <sheetData>
    <row r="3" spans="5:68">
      <c r="G3" t="s">
        <v>60</v>
      </c>
    </row>
    <row r="9" spans="5:68">
      <c r="G9">
        <v>1950</v>
      </c>
      <c r="H9">
        <v>11.6</v>
      </c>
      <c r="I9" t="s">
        <v>57</v>
      </c>
    </row>
    <row r="10" spans="5:68">
      <c r="G10">
        <v>2000</v>
      </c>
      <c r="H10">
        <v>25</v>
      </c>
      <c r="I10" t="s">
        <v>57</v>
      </c>
    </row>
    <row r="16" spans="5:68">
      <c r="E16">
        <v>1950</v>
      </c>
      <c r="F16">
        <v>1951</v>
      </c>
      <c r="G16">
        <v>1952</v>
      </c>
      <c r="H16">
        <v>1953</v>
      </c>
      <c r="I16">
        <v>1954</v>
      </c>
      <c r="J16">
        <v>1955</v>
      </c>
      <c r="K16">
        <v>1956</v>
      </c>
      <c r="L16">
        <v>1957</v>
      </c>
      <c r="M16">
        <v>1958</v>
      </c>
      <c r="N16">
        <v>1959</v>
      </c>
      <c r="O16">
        <v>1960</v>
      </c>
      <c r="P16">
        <v>1961</v>
      </c>
      <c r="Q16">
        <v>1962</v>
      </c>
      <c r="R16">
        <v>1963</v>
      </c>
      <c r="S16">
        <v>1964</v>
      </c>
      <c r="T16">
        <v>1965</v>
      </c>
      <c r="U16">
        <v>1966</v>
      </c>
      <c r="V16">
        <v>1967</v>
      </c>
      <c r="W16">
        <v>1968</v>
      </c>
      <c r="X16">
        <v>1969</v>
      </c>
      <c r="Y16">
        <v>1970</v>
      </c>
      <c r="Z16">
        <v>1971</v>
      </c>
      <c r="AA16">
        <v>1972</v>
      </c>
      <c r="AB16">
        <v>1973</v>
      </c>
      <c r="AC16">
        <v>1974</v>
      </c>
      <c r="AD16">
        <v>1975</v>
      </c>
      <c r="AE16">
        <v>1976</v>
      </c>
      <c r="AF16">
        <v>1977</v>
      </c>
      <c r="AG16">
        <v>1978</v>
      </c>
      <c r="AH16">
        <v>1979</v>
      </c>
      <c r="AI16">
        <v>1980</v>
      </c>
      <c r="AJ16">
        <v>1981</v>
      </c>
      <c r="AK16">
        <v>1982</v>
      </c>
      <c r="AL16">
        <v>1983</v>
      </c>
      <c r="AM16">
        <v>1984</v>
      </c>
      <c r="AN16">
        <v>1985</v>
      </c>
      <c r="AO16">
        <v>1986</v>
      </c>
      <c r="AP16">
        <v>1987</v>
      </c>
      <c r="AQ16">
        <v>1988</v>
      </c>
      <c r="AR16">
        <v>1989</v>
      </c>
      <c r="AS16">
        <v>1990</v>
      </c>
      <c r="AT16">
        <v>1991</v>
      </c>
      <c r="AU16">
        <v>1992</v>
      </c>
      <c r="AV16">
        <v>1993</v>
      </c>
      <c r="AW16">
        <v>1994</v>
      </c>
      <c r="AX16">
        <v>1995</v>
      </c>
      <c r="AY16">
        <v>1996</v>
      </c>
      <c r="AZ16">
        <v>1997</v>
      </c>
      <c r="BA16">
        <v>1998</v>
      </c>
      <c r="BB16">
        <v>1999</v>
      </c>
      <c r="BC16">
        <v>2000</v>
      </c>
      <c r="BD16">
        <v>2001</v>
      </c>
      <c r="BE16">
        <v>2002</v>
      </c>
      <c r="BF16">
        <v>2003</v>
      </c>
      <c r="BG16">
        <v>2004</v>
      </c>
      <c r="BH16">
        <v>2005</v>
      </c>
      <c r="BI16">
        <v>2006</v>
      </c>
      <c r="BJ16">
        <v>2007</v>
      </c>
      <c r="BK16">
        <v>2008</v>
      </c>
      <c r="BL16">
        <v>2009</v>
      </c>
      <c r="BM16">
        <v>2010</v>
      </c>
      <c r="BN16">
        <v>2011</v>
      </c>
      <c r="BO16">
        <v>2012</v>
      </c>
      <c r="BP16">
        <v>2013</v>
      </c>
    </row>
    <row r="17" spans="4:68">
      <c r="D17" s="8" t="s">
        <v>58</v>
      </c>
      <c r="E17" s="9">
        <v>11.6</v>
      </c>
      <c r="F17">
        <f>$E17 + (F$16-$E$16) / ($BC$16-$E$16) * ($BC17-$E17)</f>
        <v>11.868</v>
      </c>
      <c r="G17">
        <f t="shared" ref="G17:BP17" si="0">$E17 + (G$16-$E$16) / ($BC$16-$E$16) * ($BC17-$E17)</f>
        <v>12.135999999999999</v>
      </c>
      <c r="H17">
        <f t="shared" si="0"/>
        <v>12.404</v>
      </c>
      <c r="I17">
        <f t="shared" si="0"/>
        <v>12.672000000000001</v>
      </c>
      <c r="J17">
        <f t="shared" si="0"/>
        <v>12.94</v>
      </c>
      <c r="K17">
        <f t="shared" si="0"/>
        <v>13.208</v>
      </c>
      <c r="L17">
        <f t="shared" si="0"/>
        <v>13.475999999999999</v>
      </c>
      <c r="M17">
        <f t="shared" si="0"/>
        <v>13.744</v>
      </c>
      <c r="N17">
        <f t="shared" si="0"/>
        <v>14.012</v>
      </c>
      <c r="O17">
        <f t="shared" si="0"/>
        <v>14.28</v>
      </c>
      <c r="P17">
        <f t="shared" si="0"/>
        <v>14.548</v>
      </c>
      <c r="Q17">
        <f t="shared" si="0"/>
        <v>14.815999999999999</v>
      </c>
      <c r="R17">
        <f t="shared" si="0"/>
        <v>15.084</v>
      </c>
      <c r="S17">
        <f t="shared" si="0"/>
        <v>15.352</v>
      </c>
      <c r="T17">
        <f t="shared" si="0"/>
        <v>15.62</v>
      </c>
      <c r="U17">
        <f t="shared" si="0"/>
        <v>15.888</v>
      </c>
      <c r="V17">
        <f t="shared" si="0"/>
        <v>16.155999999999999</v>
      </c>
      <c r="W17">
        <f t="shared" si="0"/>
        <v>16.423999999999999</v>
      </c>
      <c r="X17">
        <f t="shared" si="0"/>
        <v>16.692</v>
      </c>
      <c r="Y17">
        <f t="shared" si="0"/>
        <v>16.96</v>
      </c>
      <c r="Z17">
        <f t="shared" si="0"/>
        <v>17.228000000000002</v>
      </c>
      <c r="AA17">
        <f t="shared" si="0"/>
        <v>17.495999999999999</v>
      </c>
      <c r="AB17">
        <f t="shared" si="0"/>
        <v>17.763999999999999</v>
      </c>
      <c r="AC17">
        <f t="shared" si="0"/>
        <v>18.032</v>
      </c>
      <c r="AD17">
        <f t="shared" si="0"/>
        <v>18.3</v>
      </c>
      <c r="AE17">
        <f t="shared" si="0"/>
        <v>18.568000000000001</v>
      </c>
      <c r="AF17">
        <f t="shared" si="0"/>
        <v>18.835999999999999</v>
      </c>
      <c r="AG17">
        <f t="shared" si="0"/>
        <v>19.103999999999999</v>
      </c>
      <c r="AH17">
        <f t="shared" si="0"/>
        <v>19.372</v>
      </c>
      <c r="AI17">
        <f t="shared" si="0"/>
        <v>19.64</v>
      </c>
      <c r="AJ17">
        <f t="shared" si="0"/>
        <v>19.908000000000001</v>
      </c>
      <c r="AK17">
        <f t="shared" si="0"/>
        <v>20.176000000000002</v>
      </c>
      <c r="AL17">
        <f t="shared" si="0"/>
        <v>20.444000000000003</v>
      </c>
      <c r="AM17">
        <f t="shared" si="0"/>
        <v>20.712</v>
      </c>
      <c r="AN17">
        <f t="shared" si="0"/>
        <v>20.979999999999997</v>
      </c>
      <c r="AO17">
        <f t="shared" si="0"/>
        <v>21.247999999999998</v>
      </c>
      <c r="AP17">
        <f t="shared" si="0"/>
        <v>21.515999999999998</v>
      </c>
      <c r="AQ17">
        <f t="shared" si="0"/>
        <v>21.783999999999999</v>
      </c>
      <c r="AR17">
        <f t="shared" si="0"/>
        <v>22.052</v>
      </c>
      <c r="AS17">
        <f t="shared" si="0"/>
        <v>22.32</v>
      </c>
      <c r="AT17">
        <f t="shared" si="0"/>
        <v>22.588000000000001</v>
      </c>
      <c r="AU17">
        <f t="shared" si="0"/>
        <v>22.856000000000002</v>
      </c>
      <c r="AV17">
        <f t="shared" si="0"/>
        <v>23.124000000000002</v>
      </c>
      <c r="AW17">
        <f t="shared" si="0"/>
        <v>23.391999999999999</v>
      </c>
      <c r="AX17">
        <f t="shared" si="0"/>
        <v>23.66</v>
      </c>
      <c r="AY17">
        <f t="shared" si="0"/>
        <v>23.928000000000001</v>
      </c>
      <c r="AZ17">
        <f t="shared" si="0"/>
        <v>24.195999999999998</v>
      </c>
      <c r="BA17">
        <f t="shared" si="0"/>
        <v>24.463999999999999</v>
      </c>
      <c r="BB17">
        <f t="shared" si="0"/>
        <v>24.731999999999999</v>
      </c>
      <c r="BC17" s="9">
        <v>25</v>
      </c>
      <c r="BD17">
        <f t="shared" si="0"/>
        <v>25.268000000000001</v>
      </c>
      <c r="BE17">
        <f t="shared" si="0"/>
        <v>25.536000000000001</v>
      </c>
      <c r="BF17">
        <f t="shared" si="0"/>
        <v>25.804000000000002</v>
      </c>
      <c r="BG17">
        <f t="shared" si="0"/>
        <v>26.072000000000003</v>
      </c>
      <c r="BH17">
        <f t="shared" si="0"/>
        <v>26.340000000000003</v>
      </c>
      <c r="BI17">
        <f t="shared" si="0"/>
        <v>26.608000000000004</v>
      </c>
      <c r="BJ17">
        <f t="shared" si="0"/>
        <v>26.875999999999998</v>
      </c>
      <c r="BK17">
        <f t="shared" si="0"/>
        <v>27.143999999999998</v>
      </c>
      <c r="BL17">
        <f t="shared" si="0"/>
        <v>27.411999999999999</v>
      </c>
      <c r="BM17">
        <f t="shared" si="0"/>
        <v>27.68</v>
      </c>
      <c r="BN17">
        <f t="shared" si="0"/>
        <v>27.948</v>
      </c>
      <c r="BO17">
        <f t="shared" si="0"/>
        <v>28.216000000000001</v>
      </c>
      <c r="BP17">
        <f t="shared" si="0"/>
        <v>28.484000000000002</v>
      </c>
    </row>
    <row r="18" spans="4:68">
      <c r="D18" s="8" t="s">
        <v>59</v>
      </c>
      <c r="E18">
        <v>0.2</v>
      </c>
      <c r="F18">
        <v>0.2</v>
      </c>
      <c r="G18">
        <v>0.2</v>
      </c>
      <c r="H18">
        <v>0.2</v>
      </c>
      <c r="I18">
        <v>0.2</v>
      </c>
      <c r="J18">
        <v>0.2</v>
      </c>
      <c r="K18">
        <v>0.2</v>
      </c>
      <c r="L18">
        <v>0.2</v>
      </c>
      <c r="M18">
        <v>0.2</v>
      </c>
      <c r="N18">
        <v>0.2</v>
      </c>
      <c r="O18">
        <v>0.2</v>
      </c>
      <c r="P18">
        <v>0.2</v>
      </c>
      <c r="Q18">
        <v>0.2</v>
      </c>
      <c r="R18">
        <v>0.2</v>
      </c>
      <c r="S18">
        <v>0.2</v>
      </c>
      <c r="T18">
        <v>0.2</v>
      </c>
      <c r="U18">
        <v>0.2</v>
      </c>
      <c r="V18">
        <v>0.2</v>
      </c>
      <c r="W18">
        <v>0.2</v>
      </c>
      <c r="X18">
        <v>0.2</v>
      </c>
      <c r="Y18">
        <v>0.2</v>
      </c>
      <c r="Z18">
        <v>0.2</v>
      </c>
      <c r="AA18">
        <v>0.2</v>
      </c>
      <c r="AB18">
        <v>0.2</v>
      </c>
      <c r="AC18">
        <v>0.2</v>
      </c>
      <c r="AD18">
        <v>0.2</v>
      </c>
      <c r="AE18">
        <v>0.2</v>
      </c>
      <c r="AF18">
        <v>0.2</v>
      </c>
      <c r="AG18">
        <v>0.2</v>
      </c>
      <c r="AH18">
        <v>0.2</v>
      </c>
      <c r="AI18">
        <v>0.2</v>
      </c>
      <c r="AJ18">
        <v>0.2</v>
      </c>
      <c r="AK18">
        <v>0.2</v>
      </c>
      <c r="AL18">
        <v>0.2</v>
      </c>
      <c r="AM18">
        <v>0.2</v>
      </c>
      <c r="AN18">
        <v>0.2</v>
      </c>
      <c r="AO18">
        <v>0.2</v>
      </c>
      <c r="AP18">
        <v>0.2</v>
      </c>
      <c r="AQ18">
        <v>0.2</v>
      </c>
      <c r="AR18">
        <v>0.2</v>
      </c>
      <c r="AS18">
        <v>0.2</v>
      </c>
      <c r="AT18">
        <v>0.2</v>
      </c>
      <c r="AU18">
        <v>0.2</v>
      </c>
      <c r="AV18">
        <v>0.2</v>
      </c>
      <c r="AW18">
        <v>0.2</v>
      </c>
      <c r="AX18">
        <v>0.2</v>
      </c>
      <c r="AY18">
        <v>0.2</v>
      </c>
      <c r="AZ18">
        <v>0.2</v>
      </c>
      <c r="BA18">
        <v>0.2</v>
      </c>
      <c r="BB18">
        <v>0.2</v>
      </c>
      <c r="BC18">
        <v>0.2</v>
      </c>
      <c r="BD18">
        <v>0.2</v>
      </c>
      <c r="BE18">
        <v>0.2</v>
      </c>
      <c r="BF18">
        <v>0.2</v>
      </c>
      <c r="BG18">
        <v>0.2</v>
      </c>
      <c r="BH18">
        <v>0.2</v>
      </c>
      <c r="BI18">
        <v>0.2</v>
      </c>
      <c r="BJ18">
        <v>0.2</v>
      </c>
      <c r="BK18">
        <v>0.2</v>
      </c>
      <c r="BL18">
        <v>0.2</v>
      </c>
      <c r="BM18">
        <v>0.2</v>
      </c>
      <c r="BN18">
        <v>0.2</v>
      </c>
      <c r="BO18">
        <v>0.2</v>
      </c>
      <c r="BP18">
        <v>0.2</v>
      </c>
    </row>
    <row r="19" spans="4:68">
      <c r="D19" s="8" t="s">
        <v>90</v>
      </c>
      <c r="E19">
        <f>E17/683/E18</f>
        <v>8.4919472913616387E-2</v>
      </c>
      <c r="F19">
        <f t="shared" ref="F19:BP19" si="1">F17/683/F18</f>
        <v>8.688140556368959E-2</v>
      </c>
      <c r="G19">
        <f t="shared" si="1"/>
        <v>8.8843338213762807E-2</v>
      </c>
      <c r="H19">
        <f t="shared" si="1"/>
        <v>9.080527086383601E-2</v>
      </c>
      <c r="I19">
        <f t="shared" si="1"/>
        <v>9.2767203513909213E-2</v>
      </c>
      <c r="J19">
        <f t="shared" si="1"/>
        <v>9.4729136163982416E-2</v>
      </c>
      <c r="K19">
        <f t="shared" si="1"/>
        <v>9.6691068814055633E-2</v>
      </c>
      <c r="L19">
        <f t="shared" si="1"/>
        <v>9.8653001464128837E-2</v>
      </c>
      <c r="M19">
        <f t="shared" si="1"/>
        <v>0.10061493411420204</v>
      </c>
      <c r="N19">
        <f t="shared" si="1"/>
        <v>0.10257686676427524</v>
      </c>
      <c r="O19">
        <f t="shared" si="1"/>
        <v>0.10453879941434846</v>
      </c>
      <c r="P19">
        <f t="shared" si="1"/>
        <v>0.10650073206442166</v>
      </c>
      <c r="Q19">
        <f t="shared" si="1"/>
        <v>0.10846266471449487</v>
      </c>
      <c r="R19">
        <f t="shared" si="1"/>
        <v>0.11042459736456807</v>
      </c>
      <c r="S19">
        <f t="shared" si="1"/>
        <v>0.11238653001464129</v>
      </c>
      <c r="T19">
        <f t="shared" si="1"/>
        <v>0.11434846266471449</v>
      </c>
      <c r="U19">
        <f t="shared" si="1"/>
        <v>0.11631039531478769</v>
      </c>
      <c r="V19">
        <f t="shared" si="1"/>
        <v>0.1182723279648609</v>
      </c>
      <c r="W19">
        <f t="shared" si="1"/>
        <v>0.12023426061493411</v>
      </c>
      <c r="X19">
        <f t="shared" si="1"/>
        <v>0.12219619326500732</v>
      </c>
      <c r="Y19">
        <f t="shared" si="1"/>
        <v>0.12415812591508052</v>
      </c>
      <c r="Z19">
        <f t="shared" si="1"/>
        <v>0.12612005856515374</v>
      </c>
      <c r="AA19">
        <f t="shared" si="1"/>
        <v>0.12808199121522693</v>
      </c>
      <c r="AB19">
        <f t="shared" si="1"/>
        <v>0.13004392386530014</v>
      </c>
      <c r="AC19">
        <f t="shared" si="1"/>
        <v>0.13200585651537333</v>
      </c>
      <c r="AD19">
        <f t="shared" si="1"/>
        <v>0.13396778916544655</v>
      </c>
      <c r="AE19">
        <f t="shared" si="1"/>
        <v>0.13592972181551977</v>
      </c>
      <c r="AF19">
        <f t="shared" si="1"/>
        <v>0.13789165446559296</v>
      </c>
      <c r="AG19">
        <f t="shared" si="1"/>
        <v>0.13985358711566617</v>
      </c>
      <c r="AH19">
        <f t="shared" si="1"/>
        <v>0.14181551976573939</v>
      </c>
      <c r="AI19">
        <f t="shared" si="1"/>
        <v>0.14377745241581258</v>
      </c>
      <c r="AJ19">
        <f t="shared" si="1"/>
        <v>0.1457393850658858</v>
      </c>
      <c r="AK19">
        <f t="shared" si="1"/>
        <v>0.14770131771595901</v>
      </c>
      <c r="AL19">
        <f t="shared" si="1"/>
        <v>0.14966325036603223</v>
      </c>
      <c r="AM19">
        <f t="shared" si="1"/>
        <v>0.15162518301610542</v>
      </c>
      <c r="AN19">
        <f t="shared" si="1"/>
        <v>0.15358711566617861</v>
      </c>
      <c r="AO19">
        <f t="shared" si="1"/>
        <v>0.1555490483162518</v>
      </c>
      <c r="AP19">
        <f t="shared" si="1"/>
        <v>0.15751098096632501</v>
      </c>
      <c r="AQ19">
        <f t="shared" si="1"/>
        <v>0.15947291361639823</v>
      </c>
      <c r="AR19">
        <f t="shared" si="1"/>
        <v>0.16143484626647142</v>
      </c>
      <c r="AS19">
        <f t="shared" si="1"/>
        <v>0.16339677891654464</v>
      </c>
      <c r="AT19">
        <f t="shared" si="1"/>
        <v>0.16535871156661788</v>
      </c>
      <c r="AU19">
        <f t="shared" si="1"/>
        <v>0.16732064421669107</v>
      </c>
      <c r="AV19">
        <f t="shared" si="1"/>
        <v>0.16928257686676429</v>
      </c>
      <c r="AW19">
        <f t="shared" si="1"/>
        <v>0.17124450951683748</v>
      </c>
      <c r="AX19">
        <f t="shared" si="1"/>
        <v>0.17320644216691067</v>
      </c>
      <c r="AY19">
        <f t="shared" si="1"/>
        <v>0.17516837481698389</v>
      </c>
      <c r="AZ19">
        <f t="shared" si="1"/>
        <v>0.17713030746705707</v>
      </c>
      <c r="BA19">
        <f t="shared" si="1"/>
        <v>0.17909224011713029</v>
      </c>
      <c r="BB19">
        <f t="shared" si="1"/>
        <v>0.18105417276720348</v>
      </c>
      <c r="BC19">
        <f t="shared" si="1"/>
        <v>0.18301610541727673</v>
      </c>
      <c r="BD19">
        <f t="shared" si="1"/>
        <v>0.18497803806734991</v>
      </c>
      <c r="BE19">
        <f t="shared" si="1"/>
        <v>0.18693997071742313</v>
      </c>
      <c r="BF19">
        <f t="shared" si="1"/>
        <v>0.18890190336749635</v>
      </c>
      <c r="BG19">
        <f t="shared" si="1"/>
        <v>0.19086383601756954</v>
      </c>
      <c r="BH19">
        <f t="shared" si="1"/>
        <v>0.19282576866764276</v>
      </c>
      <c r="BI19">
        <f t="shared" si="1"/>
        <v>0.194787701317716</v>
      </c>
      <c r="BJ19">
        <f t="shared" si="1"/>
        <v>0.19674963396778913</v>
      </c>
      <c r="BK19">
        <f t="shared" si="1"/>
        <v>0.19871156661786232</v>
      </c>
      <c r="BL19">
        <f t="shared" si="1"/>
        <v>0.20067349926793557</v>
      </c>
      <c r="BM19">
        <f t="shared" si="1"/>
        <v>0.20263543191800878</v>
      </c>
      <c r="BN19">
        <f t="shared" si="1"/>
        <v>0.20459736456808197</v>
      </c>
      <c r="BO19">
        <f t="shared" si="1"/>
        <v>0.20655929721815519</v>
      </c>
      <c r="BP19">
        <f t="shared" si="1"/>
        <v>0.20852122986822841</v>
      </c>
    </row>
  </sheetData>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BP95"/>
  <sheetViews>
    <sheetView topLeftCell="A8" zoomScaleNormal="100" zoomScalePageLayoutView="50" workbookViewId="0">
      <selection activeCell="BP15" sqref="BP15"/>
    </sheetView>
  </sheetViews>
  <sheetFormatPr baseColWidth="10" defaultRowHeight="16"/>
  <sheetData>
    <row r="1" spans="1:68">
      <c r="A1" t="s">
        <v>81</v>
      </c>
    </row>
    <row r="2" spans="1:68">
      <c r="A2" t="s">
        <v>82</v>
      </c>
    </row>
    <row r="6" spans="1:68">
      <c r="E6">
        <v>1950</v>
      </c>
      <c r="F6">
        <v>1951</v>
      </c>
      <c r="G6">
        <v>1952</v>
      </c>
      <c r="H6">
        <v>1953</v>
      </c>
      <c r="I6">
        <v>1954</v>
      </c>
      <c r="J6">
        <v>1955</v>
      </c>
      <c r="K6">
        <v>1956</v>
      </c>
      <c r="L6">
        <v>1957</v>
      </c>
      <c r="M6">
        <v>1958</v>
      </c>
      <c r="N6">
        <v>1959</v>
      </c>
      <c r="O6">
        <v>1960</v>
      </c>
      <c r="P6">
        <v>1961</v>
      </c>
      <c r="Q6">
        <v>1962</v>
      </c>
      <c r="R6">
        <v>1963</v>
      </c>
      <c r="S6">
        <v>1964</v>
      </c>
      <c r="T6">
        <v>1965</v>
      </c>
      <c r="U6">
        <v>1966</v>
      </c>
      <c r="V6">
        <v>1967</v>
      </c>
      <c r="W6">
        <v>1968</v>
      </c>
      <c r="X6">
        <v>1969</v>
      </c>
      <c r="Y6">
        <v>1970</v>
      </c>
      <c r="Z6">
        <v>1971</v>
      </c>
      <c r="AA6">
        <v>1972</v>
      </c>
      <c r="AB6">
        <v>1973</v>
      </c>
      <c r="AC6">
        <v>1974</v>
      </c>
      <c r="AD6">
        <v>1975</v>
      </c>
      <c r="AE6">
        <v>1976</v>
      </c>
      <c r="AF6">
        <v>1977</v>
      </c>
      <c r="AG6">
        <v>1978</v>
      </c>
      <c r="AH6">
        <v>1979</v>
      </c>
      <c r="AI6">
        <v>1980</v>
      </c>
      <c r="AJ6">
        <v>1981</v>
      </c>
      <c r="AK6">
        <v>1982</v>
      </c>
      <c r="AL6">
        <v>1983</v>
      </c>
      <c r="AM6">
        <v>1984</v>
      </c>
      <c r="AN6">
        <v>1985</v>
      </c>
      <c r="AO6">
        <v>1986</v>
      </c>
      <c r="AP6">
        <v>1987</v>
      </c>
      <c r="AQ6">
        <v>1988</v>
      </c>
      <c r="AR6">
        <v>1989</v>
      </c>
      <c r="AS6">
        <v>1990</v>
      </c>
      <c r="AT6">
        <v>1991</v>
      </c>
      <c r="AU6">
        <v>1992</v>
      </c>
      <c r="AV6">
        <v>1993</v>
      </c>
      <c r="AW6">
        <v>1994</v>
      </c>
      <c r="AX6">
        <v>1995</v>
      </c>
      <c r="AY6">
        <v>1996</v>
      </c>
      <c r="AZ6">
        <v>1997</v>
      </c>
      <c r="BA6">
        <v>1998</v>
      </c>
      <c r="BB6">
        <v>1999</v>
      </c>
      <c r="BC6">
        <v>2000</v>
      </c>
      <c r="BD6">
        <v>2001</v>
      </c>
      <c r="BE6">
        <v>2002</v>
      </c>
      <c r="BF6">
        <v>2003</v>
      </c>
      <c r="BG6">
        <v>2004</v>
      </c>
      <c r="BH6">
        <v>2005</v>
      </c>
      <c r="BI6">
        <v>2006</v>
      </c>
      <c r="BJ6">
        <v>2007</v>
      </c>
      <c r="BK6">
        <v>2008</v>
      </c>
      <c r="BL6">
        <v>2009</v>
      </c>
      <c r="BM6">
        <v>2010</v>
      </c>
      <c r="BN6">
        <v>2011</v>
      </c>
      <c r="BO6">
        <v>2012</v>
      </c>
      <c r="BP6">
        <v>2013</v>
      </c>
    </row>
    <row r="7" spans="1:68">
      <c r="D7" s="8" t="s">
        <v>63</v>
      </c>
      <c r="E7" s="9">
        <v>9</v>
      </c>
      <c r="F7">
        <f>$E7 + (F$6-$E$6) / ($BP$6-$E$6) * ($BP7-$E7)</f>
        <v>9.3333333333333339</v>
      </c>
      <c r="G7">
        <f t="shared" ref="G7:BO8" si="0">$E7 + (G$6-$E$6) / ($BP$6-$E$6) * ($BP7-$E7)</f>
        <v>9.6666666666666661</v>
      </c>
      <c r="H7">
        <f t="shared" si="0"/>
        <v>10</v>
      </c>
      <c r="I7">
        <f t="shared" si="0"/>
        <v>10.333333333333334</v>
      </c>
      <c r="J7">
        <f t="shared" si="0"/>
        <v>10.666666666666666</v>
      </c>
      <c r="K7">
        <f t="shared" si="0"/>
        <v>11</v>
      </c>
      <c r="L7">
        <f t="shared" si="0"/>
        <v>11.333333333333332</v>
      </c>
      <c r="M7">
        <f t="shared" si="0"/>
        <v>11.666666666666666</v>
      </c>
      <c r="N7">
        <f t="shared" si="0"/>
        <v>12</v>
      </c>
      <c r="O7">
        <f t="shared" si="0"/>
        <v>12.333333333333332</v>
      </c>
      <c r="P7">
        <f t="shared" si="0"/>
        <v>12.666666666666666</v>
      </c>
      <c r="Q7">
        <f t="shared" si="0"/>
        <v>13</v>
      </c>
      <c r="R7">
        <f t="shared" si="0"/>
        <v>13.333333333333332</v>
      </c>
      <c r="S7">
        <f t="shared" si="0"/>
        <v>13.666666666666666</v>
      </c>
      <c r="T7">
        <f t="shared" si="0"/>
        <v>14</v>
      </c>
      <c r="U7">
        <f t="shared" si="0"/>
        <v>14.333333333333332</v>
      </c>
      <c r="V7">
        <f t="shared" si="0"/>
        <v>14.666666666666666</v>
      </c>
      <c r="W7">
        <f t="shared" si="0"/>
        <v>15</v>
      </c>
      <c r="X7">
        <f t="shared" si="0"/>
        <v>15.333333333333332</v>
      </c>
      <c r="Y7">
        <f t="shared" si="0"/>
        <v>15.666666666666666</v>
      </c>
      <c r="Z7">
        <f t="shared" si="0"/>
        <v>16</v>
      </c>
      <c r="AA7">
        <f t="shared" si="0"/>
        <v>16.333333333333332</v>
      </c>
      <c r="AB7">
        <f t="shared" si="0"/>
        <v>16.666666666666664</v>
      </c>
      <c r="AC7">
        <f t="shared" si="0"/>
        <v>17</v>
      </c>
      <c r="AD7">
        <f t="shared" si="0"/>
        <v>17.333333333333332</v>
      </c>
      <c r="AE7">
        <f t="shared" si="0"/>
        <v>17.666666666666664</v>
      </c>
      <c r="AF7">
        <f t="shared" si="0"/>
        <v>18</v>
      </c>
      <c r="AG7">
        <f t="shared" si="0"/>
        <v>18.333333333333332</v>
      </c>
      <c r="AH7">
        <f t="shared" si="0"/>
        <v>18.666666666666664</v>
      </c>
      <c r="AI7">
        <f t="shared" si="0"/>
        <v>19</v>
      </c>
      <c r="AJ7">
        <f t="shared" si="0"/>
        <v>19.333333333333332</v>
      </c>
      <c r="AK7">
        <f t="shared" si="0"/>
        <v>19.666666666666664</v>
      </c>
      <c r="AL7">
        <f t="shared" si="0"/>
        <v>20</v>
      </c>
      <c r="AM7">
        <f t="shared" si="0"/>
        <v>20.333333333333332</v>
      </c>
      <c r="AN7">
        <f t="shared" si="0"/>
        <v>20.666666666666668</v>
      </c>
      <c r="AO7">
        <f t="shared" si="0"/>
        <v>21</v>
      </c>
      <c r="AP7">
        <f t="shared" si="0"/>
        <v>21.333333333333336</v>
      </c>
      <c r="AQ7">
        <f t="shared" si="0"/>
        <v>21.666666666666664</v>
      </c>
      <c r="AR7">
        <f t="shared" si="0"/>
        <v>22</v>
      </c>
      <c r="AS7">
        <f t="shared" si="0"/>
        <v>22.333333333333332</v>
      </c>
      <c r="AT7">
        <f t="shared" si="0"/>
        <v>22.666666666666668</v>
      </c>
      <c r="AU7">
        <f t="shared" si="0"/>
        <v>23</v>
      </c>
      <c r="AV7">
        <f t="shared" si="0"/>
        <v>23.333333333333336</v>
      </c>
      <c r="AW7">
        <f t="shared" si="0"/>
        <v>23.666666666666664</v>
      </c>
      <c r="AX7">
        <f t="shared" si="0"/>
        <v>24</v>
      </c>
      <c r="AY7">
        <f t="shared" si="0"/>
        <v>24.333333333333332</v>
      </c>
      <c r="AZ7">
        <f t="shared" si="0"/>
        <v>24.666666666666668</v>
      </c>
      <c r="BA7">
        <f t="shared" si="0"/>
        <v>25</v>
      </c>
      <c r="BB7">
        <f t="shared" si="0"/>
        <v>25.333333333333332</v>
      </c>
      <c r="BC7">
        <f t="shared" si="0"/>
        <v>25.666666666666664</v>
      </c>
      <c r="BD7">
        <f t="shared" si="0"/>
        <v>26</v>
      </c>
      <c r="BE7">
        <f t="shared" si="0"/>
        <v>26.333333333333332</v>
      </c>
      <c r="BF7">
        <f t="shared" si="0"/>
        <v>26.666666666666668</v>
      </c>
      <c r="BG7">
        <f t="shared" si="0"/>
        <v>27</v>
      </c>
      <c r="BH7">
        <f t="shared" si="0"/>
        <v>27.333333333333332</v>
      </c>
      <c r="BI7">
        <f t="shared" si="0"/>
        <v>27.666666666666664</v>
      </c>
      <c r="BJ7">
        <f t="shared" si="0"/>
        <v>28</v>
      </c>
      <c r="BK7">
        <f t="shared" si="0"/>
        <v>28.333333333333332</v>
      </c>
      <c r="BL7">
        <f t="shared" si="0"/>
        <v>28.666666666666668</v>
      </c>
      <c r="BM7">
        <f t="shared" si="0"/>
        <v>29</v>
      </c>
      <c r="BN7">
        <f t="shared" si="0"/>
        <v>29.333333333333332</v>
      </c>
      <c r="BO7">
        <f t="shared" si="0"/>
        <v>29.666666666666664</v>
      </c>
      <c r="BP7" s="9">
        <v>30</v>
      </c>
    </row>
    <row r="8" spans="1:68">
      <c r="D8" s="8" t="s">
        <v>64</v>
      </c>
      <c r="E8" s="9">
        <v>9</v>
      </c>
      <c r="F8">
        <f>$E8 + (F$6-$E$6) / ($BP$6-$E$6) * ($BP8-$E8)</f>
        <v>9.174603174603174</v>
      </c>
      <c r="G8">
        <f t="shared" si="0"/>
        <v>9.3492063492063497</v>
      </c>
      <c r="H8">
        <f t="shared" si="0"/>
        <v>9.5238095238095237</v>
      </c>
      <c r="I8">
        <f t="shared" si="0"/>
        <v>9.6984126984126977</v>
      </c>
      <c r="J8">
        <f t="shared" si="0"/>
        <v>9.8730158730158735</v>
      </c>
      <c r="K8">
        <f t="shared" si="0"/>
        <v>10.047619047619047</v>
      </c>
      <c r="L8">
        <f t="shared" si="0"/>
        <v>10.222222222222221</v>
      </c>
      <c r="M8">
        <f t="shared" si="0"/>
        <v>10.396825396825397</v>
      </c>
      <c r="N8">
        <f t="shared" si="0"/>
        <v>10.571428571428571</v>
      </c>
      <c r="O8">
        <f t="shared" si="0"/>
        <v>10.746031746031747</v>
      </c>
      <c r="P8">
        <f t="shared" si="0"/>
        <v>10.920634920634921</v>
      </c>
      <c r="Q8">
        <f t="shared" si="0"/>
        <v>11.095238095238095</v>
      </c>
      <c r="R8">
        <f t="shared" si="0"/>
        <v>11.269841269841269</v>
      </c>
      <c r="S8">
        <f t="shared" si="0"/>
        <v>11.444444444444445</v>
      </c>
      <c r="T8">
        <f t="shared" si="0"/>
        <v>11.619047619047619</v>
      </c>
      <c r="U8">
        <f t="shared" si="0"/>
        <v>11.793650793650794</v>
      </c>
      <c r="V8">
        <f t="shared" si="0"/>
        <v>11.968253968253968</v>
      </c>
      <c r="W8">
        <f t="shared" si="0"/>
        <v>12.142857142857142</v>
      </c>
      <c r="X8">
        <f t="shared" si="0"/>
        <v>12.317460317460316</v>
      </c>
      <c r="Y8">
        <f t="shared" si="0"/>
        <v>12.492063492063492</v>
      </c>
      <c r="Z8">
        <f t="shared" si="0"/>
        <v>12.666666666666666</v>
      </c>
      <c r="AA8">
        <f t="shared" si="0"/>
        <v>12.841269841269842</v>
      </c>
      <c r="AB8">
        <f t="shared" si="0"/>
        <v>13.015873015873016</v>
      </c>
      <c r="AC8">
        <f t="shared" si="0"/>
        <v>13.19047619047619</v>
      </c>
      <c r="AD8">
        <f t="shared" si="0"/>
        <v>13.365079365079364</v>
      </c>
      <c r="AE8">
        <f t="shared" si="0"/>
        <v>13.53968253968254</v>
      </c>
      <c r="AF8">
        <f t="shared" si="0"/>
        <v>13.714285714285715</v>
      </c>
      <c r="AG8">
        <f t="shared" si="0"/>
        <v>13.888888888888889</v>
      </c>
      <c r="AH8">
        <f t="shared" si="0"/>
        <v>14.063492063492063</v>
      </c>
      <c r="AI8">
        <f t="shared" si="0"/>
        <v>14.238095238095237</v>
      </c>
      <c r="AJ8">
        <f t="shared" si="0"/>
        <v>14.412698412698411</v>
      </c>
      <c r="AK8">
        <f t="shared" si="0"/>
        <v>14.587301587301587</v>
      </c>
      <c r="AL8">
        <f t="shared" si="0"/>
        <v>14.761904761904763</v>
      </c>
      <c r="AM8">
        <f t="shared" si="0"/>
        <v>14.936507936507937</v>
      </c>
      <c r="AN8">
        <f t="shared" si="0"/>
        <v>15.111111111111111</v>
      </c>
      <c r="AO8">
        <f t="shared" si="0"/>
        <v>15.285714285714285</v>
      </c>
      <c r="AP8">
        <f t="shared" si="0"/>
        <v>15.46031746031746</v>
      </c>
      <c r="AQ8">
        <f t="shared" si="0"/>
        <v>15.634920634920634</v>
      </c>
      <c r="AR8">
        <f t="shared" si="0"/>
        <v>15.80952380952381</v>
      </c>
      <c r="AS8">
        <f t="shared" si="0"/>
        <v>15.984126984126984</v>
      </c>
      <c r="AT8">
        <f t="shared" si="0"/>
        <v>16.158730158730158</v>
      </c>
      <c r="AU8">
        <f t="shared" si="0"/>
        <v>16.333333333333332</v>
      </c>
      <c r="AV8">
        <f t="shared" si="0"/>
        <v>16.507936507936506</v>
      </c>
      <c r="AW8">
        <f t="shared" si="0"/>
        <v>16.682539682539684</v>
      </c>
      <c r="AX8">
        <f t="shared" si="0"/>
        <v>16.857142857142858</v>
      </c>
      <c r="AY8">
        <f t="shared" si="0"/>
        <v>17.031746031746032</v>
      </c>
      <c r="AZ8">
        <f t="shared" si="0"/>
        <v>17.206349206349206</v>
      </c>
      <c r="BA8">
        <f t="shared" si="0"/>
        <v>17.38095238095238</v>
      </c>
      <c r="BB8">
        <f t="shared" si="0"/>
        <v>17.555555555555557</v>
      </c>
      <c r="BC8">
        <f t="shared" si="0"/>
        <v>17.730158730158728</v>
      </c>
      <c r="BD8">
        <f t="shared" si="0"/>
        <v>17.904761904761905</v>
      </c>
      <c r="BE8">
        <f t="shared" si="0"/>
        <v>18.079365079365079</v>
      </c>
      <c r="BF8">
        <f t="shared" si="0"/>
        <v>18.253968253968253</v>
      </c>
      <c r="BG8">
        <f t="shared" si="0"/>
        <v>18.428571428571431</v>
      </c>
      <c r="BH8">
        <f t="shared" si="0"/>
        <v>18.603174603174601</v>
      </c>
      <c r="BI8">
        <f t="shared" si="0"/>
        <v>18.777777777777779</v>
      </c>
      <c r="BJ8">
        <f t="shared" si="0"/>
        <v>18.952380952380953</v>
      </c>
      <c r="BK8">
        <f t="shared" si="0"/>
        <v>19.126984126984127</v>
      </c>
      <c r="BL8">
        <f t="shared" si="0"/>
        <v>19.301587301587304</v>
      </c>
      <c r="BM8">
        <f t="shared" si="0"/>
        <v>19.476190476190474</v>
      </c>
      <c r="BN8">
        <f t="shared" si="0"/>
        <v>19.650793650793652</v>
      </c>
      <c r="BO8">
        <f t="shared" si="0"/>
        <v>19.825396825396822</v>
      </c>
      <c r="BP8" s="9">
        <f>30*2/3</f>
        <v>20</v>
      </c>
    </row>
    <row r="9" spans="1:68">
      <c r="D9" s="8" t="s">
        <v>72</v>
      </c>
      <c r="E9" s="1">
        <f>E7*E8</f>
        <v>81</v>
      </c>
      <c r="F9" s="1">
        <f t="shared" ref="F9:BP9" si="1">F7*F8</f>
        <v>85.629629629629633</v>
      </c>
      <c r="G9" s="1">
        <f t="shared" si="1"/>
        <v>90.37566137566138</v>
      </c>
      <c r="H9" s="1">
        <f t="shared" si="1"/>
        <v>95.238095238095241</v>
      </c>
      <c r="I9" s="1">
        <f t="shared" si="1"/>
        <v>100.21693121693121</v>
      </c>
      <c r="J9" s="1">
        <f t="shared" si="1"/>
        <v>105.31216931216932</v>
      </c>
      <c r="K9" s="1">
        <f t="shared" si="1"/>
        <v>110.52380952380952</v>
      </c>
      <c r="L9" s="1">
        <f t="shared" si="1"/>
        <v>115.85185185185183</v>
      </c>
      <c r="M9" s="1">
        <f t="shared" si="1"/>
        <v>121.29629629629629</v>
      </c>
      <c r="N9" s="1">
        <f t="shared" si="1"/>
        <v>126.85714285714286</v>
      </c>
      <c r="O9" s="1">
        <f t="shared" si="1"/>
        <v>132.53439153439155</v>
      </c>
      <c r="P9" s="1">
        <f t="shared" si="1"/>
        <v>138.32804232804233</v>
      </c>
      <c r="Q9" s="1">
        <f t="shared" si="1"/>
        <v>144.23809523809524</v>
      </c>
      <c r="R9" s="1">
        <f t="shared" si="1"/>
        <v>150.26455026455025</v>
      </c>
      <c r="S9" s="1">
        <f t="shared" si="1"/>
        <v>156.40740740740739</v>
      </c>
      <c r="T9" s="1">
        <f t="shared" si="1"/>
        <v>162.66666666666666</v>
      </c>
      <c r="U9" s="1">
        <f t="shared" si="1"/>
        <v>169.04232804232805</v>
      </c>
      <c r="V9" s="1">
        <f t="shared" si="1"/>
        <v>175.53439153439152</v>
      </c>
      <c r="W9" s="1">
        <f t="shared" si="1"/>
        <v>182.14285714285714</v>
      </c>
      <c r="X9" s="1">
        <f t="shared" si="1"/>
        <v>188.86772486772483</v>
      </c>
      <c r="Y9" s="1">
        <f t="shared" si="1"/>
        <v>195.70899470899471</v>
      </c>
      <c r="Z9" s="1">
        <f t="shared" si="1"/>
        <v>202.66666666666666</v>
      </c>
      <c r="AA9" s="1">
        <f t="shared" si="1"/>
        <v>209.74074074074073</v>
      </c>
      <c r="AB9" s="1">
        <f t="shared" si="1"/>
        <v>216.93121693121691</v>
      </c>
      <c r="AC9" s="1">
        <f t="shared" si="1"/>
        <v>224.23809523809524</v>
      </c>
      <c r="AD9" s="1">
        <f t="shared" si="1"/>
        <v>231.66137566137562</v>
      </c>
      <c r="AE9" s="1">
        <f t="shared" si="1"/>
        <v>239.20105820105817</v>
      </c>
      <c r="AF9" s="1">
        <f t="shared" si="1"/>
        <v>246.85714285714289</v>
      </c>
      <c r="AG9" s="1">
        <f t="shared" si="1"/>
        <v>254.62962962962962</v>
      </c>
      <c r="AH9" s="1">
        <f t="shared" si="1"/>
        <v>262.51851851851848</v>
      </c>
      <c r="AI9" s="1">
        <f t="shared" si="1"/>
        <v>270.52380952380952</v>
      </c>
      <c r="AJ9" s="1">
        <f t="shared" si="1"/>
        <v>278.64550264550257</v>
      </c>
      <c r="AK9" s="1">
        <f t="shared" si="1"/>
        <v>286.88359788359782</v>
      </c>
      <c r="AL9" s="1">
        <f t="shared" si="1"/>
        <v>295.23809523809524</v>
      </c>
      <c r="AM9" s="1">
        <f t="shared" si="1"/>
        <v>303.70899470899468</v>
      </c>
      <c r="AN9" s="1">
        <f t="shared" si="1"/>
        <v>312.2962962962963</v>
      </c>
      <c r="AO9" s="1">
        <f t="shared" si="1"/>
        <v>321</v>
      </c>
      <c r="AP9" s="1">
        <f t="shared" si="1"/>
        <v>329.82010582010588</v>
      </c>
      <c r="AQ9" s="1">
        <f t="shared" si="1"/>
        <v>338.75661375661372</v>
      </c>
      <c r="AR9" s="1">
        <f t="shared" si="1"/>
        <v>347.80952380952385</v>
      </c>
      <c r="AS9" s="1">
        <f t="shared" si="1"/>
        <v>356.97883597883595</v>
      </c>
      <c r="AT9" s="1">
        <f t="shared" si="1"/>
        <v>366.26455026455028</v>
      </c>
      <c r="AU9" s="1">
        <f t="shared" si="1"/>
        <v>375.66666666666663</v>
      </c>
      <c r="AV9" s="1">
        <f t="shared" si="1"/>
        <v>385.18518518518516</v>
      </c>
      <c r="AW9" s="1">
        <f t="shared" si="1"/>
        <v>394.82010582010582</v>
      </c>
      <c r="AX9" s="1">
        <f t="shared" si="1"/>
        <v>404.57142857142856</v>
      </c>
      <c r="AY9" s="1">
        <f t="shared" si="1"/>
        <v>414.43915343915342</v>
      </c>
      <c r="AZ9" s="1">
        <f t="shared" si="1"/>
        <v>424.4232804232804</v>
      </c>
      <c r="BA9" s="1">
        <f t="shared" si="1"/>
        <v>434.52380952380952</v>
      </c>
      <c r="BB9" s="1">
        <f t="shared" si="1"/>
        <v>444.74074074074076</v>
      </c>
      <c r="BC9" s="1">
        <f t="shared" si="1"/>
        <v>455.07407407407396</v>
      </c>
      <c r="BD9" s="1">
        <f t="shared" si="1"/>
        <v>465.52380952380952</v>
      </c>
      <c r="BE9" s="1">
        <f t="shared" si="1"/>
        <v>476.08994708994709</v>
      </c>
      <c r="BF9" s="1">
        <f t="shared" si="1"/>
        <v>486.77248677248679</v>
      </c>
      <c r="BG9" s="1">
        <f t="shared" si="1"/>
        <v>497.57142857142861</v>
      </c>
      <c r="BH9" s="1">
        <f t="shared" si="1"/>
        <v>508.4867724867724</v>
      </c>
      <c r="BI9" s="1">
        <f t="shared" si="1"/>
        <v>519.51851851851848</v>
      </c>
      <c r="BJ9" s="1">
        <f t="shared" si="1"/>
        <v>530.66666666666663</v>
      </c>
      <c r="BK9" s="1">
        <f t="shared" si="1"/>
        <v>541.93121693121691</v>
      </c>
      <c r="BL9" s="1">
        <f t="shared" si="1"/>
        <v>553.31216931216943</v>
      </c>
      <c r="BM9" s="1">
        <f t="shared" si="1"/>
        <v>564.80952380952374</v>
      </c>
      <c r="BN9" s="1">
        <f t="shared" si="1"/>
        <v>576.4232804232804</v>
      </c>
      <c r="BO9" s="1">
        <f t="shared" si="1"/>
        <v>588.15343915343897</v>
      </c>
      <c r="BP9" s="1">
        <f t="shared" si="1"/>
        <v>600</v>
      </c>
    </row>
    <row r="10" spans="1:68">
      <c r="D10" s="8" t="s">
        <v>65</v>
      </c>
      <c r="E10">
        <f>E7*E8/133</f>
        <v>0.60902255639097747</v>
      </c>
      <c r="F10">
        <f t="shared" ref="F10:BP10" si="2">F7*F8/133</f>
        <v>0.64383180172653864</v>
      </c>
      <c r="G10">
        <f t="shared" si="2"/>
        <v>0.67951625094482238</v>
      </c>
      <c r="H10">
        <f t="shared" si="2"/>
        <v>0.71607590404582888</v>
      </c>
      <c r="I10">
        <f t="shared" si="2"/>
        <v>0.75351076102955805</v>
      </c>
      <c r="J10">
        <f t="shared" si="2"/>
        <v>0.79182082189600989</v>
      </c>
      <c r="K10">
        <f t="shared" si="2"/>
        <v>0.83100608664518438</v>
      </c>
      <c r="L10">
        <f t="shared" si="2"/>
        <v>0.87106655527708143</v>
      </c>
      <c r="M10">
        <f t="shared" si="2"/>
        <v>0.91200222779170148</v>
      </c>
      <c r="N10">
        <f t="shared" si="2"/>
        <v>0.95381310418904408</v>
      </c>
      <c r="O10">
        <f t="shared" si="2"/>
        <v>0.99649918446910934</v>
      </c>
      <c r="P10">
        <f t="shared" si="2"/>
        <v>1.0400604686318973</v>
      </c>
      <c r="Q10">
        <f t="shared" si="2"/>
        <v>1.0844969566774079</v>
      </c>
      <c r="R10">
        <f t="shared" si="2"/>
        <v>1.1298086486056409</v>
      </c>
      <c r="S10">
        <f t="shared" si="2"/>
        <v>1.1759955444165968</v>
      </c>
      <c r="T10">
        <f t="shared" si="2"/>
        <v>1.2230576441102756</v>
      </c>
      <c r="U10">
        <f t="shared" si="2"/>
        <v>1.2709949476866771</v>
      </c>
      <c r="V10">
        <f t="shared" si="2"/>
        <v>1.3198074551458008</v>
      </c>
      <c r="W10">
        <f t="shared" si="2"/>
        <v>1.3694951664876476</v>
      </c>
      <c r="X10">
        <f t="shared" si="2"/>
        <v>1.4200580817122168</v>
      </c>
      <c r="Y10">
        <f t="shared" si="2"/>
        <v>1.4714962008195092</v>
      </c>
      <c r="Z10">
        <f t="shared" si="2"/>
        <v>1.5238095238095237</v>
      </c>
      <c r="AA10">
        <f t="shared" si="2"/>
        <v>1.5769980506822612</v>
      </c>
      <c r="AB10">
        <f t="shared" si="2"/>
        <v>1.6310617814377211</v>
      </c>
      <c r="AC10">
        <f t="shared" si="2"/>
        <v>1.6860007160759041</v>
      </c>
      <c r="AD10">
        <f t="shared" si="2"/>
        <v>1.7418148545968091</v>
      </c>
      <c r="AE10">
        <f t="shared" si="2"/>
        <v>1.7985041970004374</v>
      </c>
      <c r="AF10">
        <f t="shared" si="2"/>
        <v>1.8560687432867886</v>
      </c>
      <c r="AG10">
        <f t="shared" si="2"/>
        <v>1.9145084934558618</v>
      </c>
      <c r="AH10">
        <f t="shared" si="2"/>
        <v>1.9738234475076577</v>
      </c>
      <c r="AI10">
        <f t="shared" si="2"/>
        <v>2.0340136054421767</v>
      </c>
      <c r="AJ10">
        <f t="shared" si="2"/>
        <v>2.0950789672594179</v>
      </c>
      <c r="AK10">
        <f t="shared" si="2"/>
        <v>2.157019532959382</v>
      </c>
      <c r="AL10">
        <f t="shared" si="2"/>
        <v>2.2198353025420694</v>
      </c>
      <c r="AM10">
        <f t="shared" si="2"/>
        <v>2.2835262760074788</v>
      </c>
      <c r="AN10">
        <f t="shared" si="2"/>
        <v>2.3480924533556111</v>
      </c>
      <c r="AO10">
        <f t="shared" si="2"/>
        <v>2.4135338345864663</v>
      </c>
      <c r="AP10">
        <f t="shared" si="2"/>
        <v>2.4798504197000444</v>
      </c>
      <c r="AQ10">
        <f t="shared" si="2"/>
        <v>2.5470422086963436</v>
      </c>
      <c r="AR10">
        <f t="shared" si="2"/>
        <v>2.6151092015753674</v>
      </c>
      <c r="AS10">
        <f t="shared" si="2"/>
        <v>2.6840513983371124</v>
      </c>
      <c r="AT10">
        <f t="shared" si="2"/>
        <v>2.7538687989815811</v>
      </c>
      <c r="AU10">
        <f t="shared" si="2"/>
        <v>2.8245614035087718</v>
      </c>
      <c r="AV10">
        <f t="shared" si="2"/>
        <v>2.8961292119186854</v>
      </c>
      <c r="AW10">
        <f t="shared" si="2"/>
        <v>2.9685722242113219</v>
      </c>
      <c r="AX10">
        <f t="shared" si="2"/>
        <v>3.0418904403866809</v>
      </c>
      <c r="AY10">
        <f t="shared" si="2"/>
        <v>3.1160838604447627</v>
      </c>
      <c r="AZ10">
        <f t="shared" si="2"/>
        <v>3.191152484385567</v>
      </c>
      <c r="BA10">
        <f t="shared" si="2"/>
        <v>3.2670963122090941</v>
      </c>
      <c r="BB10">
        <f t="shared" si="2"/>
        <v>3.3439153439153442</v>
      </c>
      <c r="BC10">
        <f t="shared" si="2"/>
        <v>3.4216095795043153</v>
      </c>
      <c r="BD10">
        <f t="shared" si="2"/>
        <v>3.5001790189760116</v>
      </c>
      <c r="BE10">
        <f t="shared" si="2"/>
        <v>3.5796236623304294</v>
      </c>
      <c r="BF10">
        <f t="shared" si="2"/>
        <v>3.6599435095675696</v>
      </c>
      <c r="BG10">
        <f t="shared" si="2"/>
        <v>3.7411385606874332</v>
      </c>
      <c r="BH10">
        <f t="shared" si="2"/>
        <v>3.8232088156900179</v>
      </c>
      <c r="BI10">
        <f t="shared" si="2"/>
        <v>3.9061542745753268</v>
      </c>
      <c r="BJ10">
        <f t="shared" si="2"/>
        <v>3.9899749373433582</v>
      </c>
      <c r="BK10">
        <f t="shared" si="2"/>
        <v>4.0746708039941124</v>
      </c>
      <c r="BL10">
        <f t="shared" si="2"/>
        <v>4.16024187452759</v>
      </c>
      <c r="BM10">
        <f t="shared" si="2"/>
        <v>4.2466881489437878</v>
      </c>
      <c r="BN10">
        <f t="shared" si="2"/>
        <v>4.3340096272427102</v>
      </c>
      <c r="BO10">
        <f t="shared" si="2"/>
        <v>4.4222063094243529</v>
      </c>
      <c r="BP10">
        <f t="shared" si="2"/>
        <v>4.511278195488722</v>
      </c>
    </row>
    <row r="11" spans="1:68">
      <c r="D11" s="8" t="s">
        <v>62</v>
      </c>
      <c r="E11">
        <f>0.0903 * E10</f>
        <v>5.499473684210527E-2</v>
      </c>
      <c r="F11">
        <f t="shared" ref="F11:BP11" si="3">0.0903 * F10</f>
        <v>5.813801169590644E-2</v>
      </c>
      <c r="G11">
        <f t="shared" si="3"/>
        <v>6.1360317460317462E-2</v>
      </c>
      <c r="H11">
        <f t="shared" si="3"/>
        <v>6.4661654135338351E-2</v>
      </c>
      <c r="I11">
        <f t="shared" si="3"/>
        <v>6.8042021720969098E-2</v>
      </c>
      <c r="J11">
        <f t="shared" si="3"/>
        <v>7.1501420217209691E-2</v>
      </c>
      <c r="K11">
        <f t="shared" si="3"/>
        <v>7.5039849624060156E-2</v>
      </c>
      <c r="L11">
        <f t="shared" si="3"/>
        <v>7.8657309941520454E-2</v>
      </c>
      <c r="M11">
        <f t="shared" si="3"/>
        <v>8.2353801169590651E-2</v>
      </c>
      <c r="N11">
        <f t="shared" si="3"/>
        <v>8.6129323308270681E-2</v>
      </c>
      <c r="O11">
        <f t="shared" si="3"/>
        <v>8.9983876357560583E-2</v>
      </c>
      <c r="P11">
        <f t="shared" si="3"/>
        <v>9.391746031746033E-2</v>
      </c>
      <c r="Q11">
        <f t="shared" si="3"/>
        <v>9.7930075187969937E-2</v>
      </c>
      <c r="R11">
        <f t="shared" si="3"/>
        <v>0.10202172096908937</v>
      </c>
      <c r="S11">
        <f t="shared" si="3"/>
        <v>0.1061923976608187</v>
      </c>
      <c r="T11">
        <f t="shared" si="3"/>
        <v>0.1104421052631579</v>
      </c>
      <c r="U11">
        <f t="shared" si="3"/>
        <v>0.11477084377610695</v>
      </c>
      <c r="V11">
        <f t="shared" si="3"/>
        <v>0.11917861319966581</v>
      </c>
      <c r="W11">
        <f t="shared" si="3"/>
        <v>0.12366541353383459</v>
      </c>
      <c r="X11">
        <f t="shared" si="3"/>
        <v>0.1282312447786132</v>
      </c>
      <c r="Y11">
        <f t="shared" si="3"/>
        <v>0.13287610693400168</v>
      </c>
      <c r="Z11">
        <f t="shared" si="3"/>
        <v>0.1376</v>
      </c>
      <c r="AA11">
        <f t="shared" si="3"/>
        <v>0.1424029239766082</v>
      </c>
      <c r="AB11">
        <f t="shared" si="3"/>
        <v>0.14728487886382621</v>
      </c>
      <c r="AC11">
        <f t="shared" si="3"/>
        <v>0.15224586466165416</v>
      </c>
      <c r="AD11">
        <f t="shared" si="3"/>
        <v>0.15728588137009186</v>
      </c>
      <c r="AE11">
        <f t="shared" si="3"/>
        <v>0.1624049289891395</v>
      </c>
      <c r="AF11">
        <f t="shared" si="3"/>
        <v>0.16760300751879703</v>
      </c>
      <c r="AG11">
        <f t="shared" si="3"/>
        <v>0.17288011695906433</v>
      </c>
      <c r="AH11">
        <f t="shared" si="3"/>
        <v>0.1782362573099415</v>
      </c>
      <c r="AI11">
        <f t="shared" si="3"/>
        <v>0.18367142857142857</v>
      </c>
      <c r="AJ11">
        <f t="shared" si="3"/>
        <v>0.18918563074352546</v>
      </c>
      <c r="AK11">
        <f t="shared" si="3"/>
        <v>0.19477886382623219</v>
      </c>
      <c r="AL11">
        <f t="shared" si="3"/>
        <v>0.20045112781954888</v>
      </c>
      <c r="AM11">
        <f t="shared" si="3"/>
        <v>0.20620242272347536</v>
      </c>
      <c r="AN11">
        <f t="shared" si="3"/>
        <v>0.21203274853801168</v>
      </c>
      <c r="AO11">
        <f t="shared" si="3"/>
        <v>0.21794210526315791</v>
      </c>
      <c r="AP11">
        <f t="shared" si="3"/>
        <v>0.22393049289891401</v>
      </c>
      <c r="AQ11">
        <f t="shared" si="3"/>
        <v>0.22999791144527984</v>
      </c>
      <c r="AR11">
        <f t="shared" si="3"/>
        <v>0.23614436090225568</v>
      </c>
      <c r="AS11">
        <f t="shared" si="3"/>
        <v>0.24236984126984126</v>
      </c>
      <c r="AT11">
        <f t="shared" si="3"/>
        <v>0.2486743525480368</v>
      </c>
      <c r="AU11">
        <f t="shared" si="3"/>
        <v>0.25505789473684209</v>
      </c>
      <c r="AV11">
        <f t="shared" si="3"/>
        <v>0.26152046783625732</v>
      </c>
      <c r="AW11">
        <f t="shared" si="3"/>
        <v>0.26806207184628239</v>
      </c>
      <c r="AX11">
        <f t="shared" si="3"/>
        <v>0.27468270676691731</v>
      </c>
      <c r="AY11">
        <f t="shared" si="3"/>
        <v>0.28138237259816207</v>
      </c>
      <c r="AZ11">
        <f t="shared" si="3"/>
        <v>0.28816106934001673</v>
      </c>
      <c r="BA11">
        <f t="shared" si="3"/>
        <v>0.29501879699248124</v>
      </c>
      <c r="BB11">
        <f t="shared" si="3"/>
        <v>0.30195555555555559</v>
      </c>
      <c r="BC11">
        <f t="shared" si="3"/>
        <v>0.30897134502923967</v>
      </c>
      <c r="BD11">
        <f t="shared" si="3"/>
        <v>0.31606616541353388</v>
      </c>
      <c r="BE11">
        <f t="shared" si="3"/>
        <v>0.32324001670843777</v>
      </c>
      <c r="BF11">
        <f t="shared" si="3"/>
        <v>0.33049289891395156</v>
      </c>
      <c r="BG11">
        <f t="shared" si="3"/>
        <v>0.33782481203007525</v>
      </c>
      <c r="BH11">
        <f t="shared" si="3"/>
        <v>0.34523575605680862</v>
      </c>
      <c r="BI11">
        <f t="shared" si="3"/>
        <v>0.35272573099415205</v>
      </c>
      <c r="BJ11">
        <f t="shared" si="3"/>
        <v>0.36029473684210528</v>
      </c>
      <c r="BK11">
        <f t="shared" si="3"/>
        <v>0.36794277360066835</v>
      </c>
      <c r="BL11">
        <f t="shared" si="3"/>
        <v>0.37566984126984138</v>
      </c>
      <c r="BM11">
        <f t="shared" si="3"/>
        <v>0.38347593984962408</v>
      </c>
      <c r="BN11">
        <f t="shared" si="3"/>
        <v>0.39136106934001674</v>
      </c>
      <c r="BO11">
        <f t="shared" si="3"/>
        <v>0.39932522974101908</v>
      </c>
      <c r="BP11">
        <f t="shared" si="3"/>
        <v>0.4073684210526316</v>
      </c>
    </row>
    <row r="12" spans="1:68">
      <c r="D12" s="8" t="s">
        <v>66</v>
      </c>
      <c r="E12" s="9">
        <v>30</v>
      </c>
      <c r="F12">
        <f>$E12 + (F$6-$E$6) / ($BP$6-$E$6) * ($BP12-$E12)</f>
        <v>31.111111111111111</v>
      </c>
      <c r="G12">
        <f t="shared" ref="G12:BO12" si="4">$E12 + (G$6-$E$6) / ($BP$6-$E$6) * ($BP12-$E12)</f>
        <v>32.222222222222221</v>
      </c>
      <c r="H12">
        <f t="shared" si="4"/>
        <v>33.333333333333336</v>
      </c>
      <c r="I12">
        <f t="shared" si="4"/>
        <v>34.444444444444443</v>
      </c>
      <c r="J12">
        <f t="shared" si="4"/>
        <v>35.555555555555557</v>
      </c>
      <c r="K12">
        <f t="shared" si="4"/>
        <v>36.666666666666664</v>
      </c>
      <c r="L12">
        <f t="shared" si="4"/>
        <v>37.777777777777779</v>
      </c>
      <c r="M12">
        <f t="shared" si="4"/>
        <v>38.888888888888886</v>
      </c>
      <c r="N12">
        <f t="shared" si="4"/>
        <v>40</v>
      </c>
      <c r="O12">
        <f t="shared" si="4"/>
        <v>41.111111111111114</v>
      </c>
      <c r="P12">
        <f t="shared" si="4"/>
        <v>42.222222222222221</v>
      </c>
      <c r="Q12">
        <f t="shared" si="4"/>
        <v>43.333333333333329</v>
      </c>
      <c r="R12">
        <f t="shared" si="4"/>
        <v>44.444444444444443</v>
      </c>
      <c r="S12">
        <f t="shared" si="4"/>
        <v>45.555555555555557</v>
      </c>
      <c r="T12">
        <f t="shared" si="4"/>
        <v>46.666666666666664</v>
      </c>
      <c r="U12">
        <f t="shared" si="4"/>
        <v>47.777777777777779</v>
      </c>
      <c r="V12">
        <f t="shared" si="4"/>
        <v>48.888888888888886</v>
      </c>
      <c r="W12">
        <f t="shared" si="4"/>
        <v>50</v>
      </c>
      <c r="X12">
        <f t="shared" si="4"/>
        <v>51.111111111111114</v>
      </c>
      <c r="Y12">
        <f t="shared" si="4"/>
        <v>52.222222222222221</v>
      </c>
      <c r="Z12">
        <f t="shared" si="4"/>
        <v>53.333333333333329</v>
      </c>
      <c r="AA12">
        <f t="shared" si="4"/>
        <v>54.444444444444443</v>
      </c>
      <c r="AB12">
        <f t="shared" si="4"/>
        <v>55.555555555555557</v>
      </c>
      <c r="AC12">
        <f t="shared" si="4"/>
        <v>56.666666666666664</v>
      </c>
      <c r="AD12">
        <f t="shared" si="4"/>
        <v>57.777777777777771</v>
      </c>
      <c r="AE12">
        <f t="shared" si="4"/>
        <v>58.888888888888886</v>
      </c>
      <c r="AF12">
        <f t="shared" si="4"/>
        <v>60</v>
      </c>
      <c r="AG12">
        <f t="shared" si="4"/>
        <v>61.111111111111114</v>
      </c>
      <c r="AH12">
        <f t="shared" si="4"/>
        <v>62.222222222222221</v>
      </c>
      <c r="AI12">
        <f t="shared" si="4"/>
        <v>63.333333333333329</v>
      </c>
      <c r="AJ12">
        <f t="shared" si="4"/>
        <v>64.444444444444443</v>
      </c>
      <c r="AK12">
        <f t="shared" si="4"/>
        <v>65.555555555555557</v>
      </c>
      <c r="AL12">
        <f t="shared" si="4"/>
        <v>66.666666666666671</v>
      </c>
      <c r="AM12">
        <f t="shared" si="4"/>
        <v>67.777777777777771</v>
      </c>
      <c r="AN12">
        <f t="shared" si="4"/>
        <v>68.888888888888886</v>
      </c>
      <c r="AO12">
        <f t="shared" si="4"/>
        <v>70</v>
      </c>
      <c r="AP12">
        <f t="shared" si="4"/>
        <v>71.111111111111114</v>
      </c>
      <c r="AQ12">
        <f t="shared" si="4"/>
        <v>72.222222222222229</v>
      </c>
      <c r="AR12">
        <f t="shared" si="4"/>
        <v>73.333333333333343</v>
      </c>
      <c r="AS12">
        <f t="shared" si="4"/>
        <v>74.444444444444443</v>
      </c>
      <c r="AT12">
        <f t="shared" si="4"/>
        <v>75.555555555555557</v>
      </c>
      <c r="AU12">
        <f t="shared" si="4"/>
        <v>76.666666666666657</v>
      </c>
      <c r="AV12">
        <f t="shared" si="4"/>
        <v>77.777777777777771</v>
      </c>
      <c r="AW12">
        <f t="shared" si="4"/>
        <v>78.888888888888886</v>
      </c>
      <c r="AX12">
        <f t="shared" si="4"/>
        <v>80</v>
      </c>
      <c r="AY12">
        <f t="shared" si="4"/>
        <v>81.111111111111114</v>
      </c>
      <c r="AZ12">
        <f t="shared" si="4"/>
        <v>82.222222222222229</v>
      </c>
      <c r="BA12">
        <f t="shared" si="4"/>
        <v>83.333333333333329</v>
      </c>
      <c r="BB12">
        <f t="shared" si="4"/>
        <v>84.444444444444443</v>
      </c>
      <c r="BC12">
        <f t="shared" si="4"/>
        <v>85.555555555555543</v>
      </c>
      <c r="BD12">
        <f t="shared" si="4"/>
        <v>86.666666666666657</v>
      </c>
      <c r="BE12">
        <f t="shared" si="4"/>
        <v>87.777777777777771</v>
      </c>
      <c r="BF12">
        <f t="shared" si="4"/>
        <v>88.888888888888886</v>
      </c>
      <c r="BG12">
        <f t="shared" si="4"/>
        <v>90</v>
      </c>
      <c r="BH12">
        <f t="shared" si="4"/>
        <v>91.111111111111114</v>
      </c>
      <c r="BI12">
        <f t="shared" si="4"/>
        <v>92.222222222222229</v>
      </c>
      <c r="BJ12">
        <f t="shared" si="4"/>
        <v>93.333333333333343</v>
      </c>
      <c r="BK12">
        <f t="shared" si="4"/>
        <v>94.444444444444443</v>
      </c>
      <c r="BL12">
        <f t="shared" si="4"/>
        <v>95.555555555555557</v>
      </c>
      <c r="BM12">
        <f t="shared" si="4"/>
        <v>96.666666666666657</v>
      </c>
      <c r="BN12">
        <f t="shared" si="4"/>
        <v>97.777777777777771</v>
      </c>
      <c r="BO12">
        <f t="shared" si="4"/>
        <v>98.888888888888886</v>
      </c>
      <c r="BP12" s="9">
        <v>100</v>
      </c>
    </row>
    <row r="13" spans="1:68">
      <c r="D13" s="8" t="s">
        <v>67</v>
      </c>
      <c r="E13">
        <f>E12*2*PI()</f>
        <v>188.49555921538757</v>
      </c>
      <c r="F13">
        <f t="shared" ref="F13:BP13" si="5">F12*2*PI()</f>
        <v>195.47687622336491</v>
      </c>
      <c r="G13">
        <f t="shared" si="5"/>
        <v>202.45819323134222</v>
      </c>
      <c r="H13">
        <f t="shared" si="5"/>
        <v>209.43951023931956</v>
      </c>
      <c r="I13">
        <f t="shared" si="5"/>
        <v>216.42082724729684</v>
      </c>
      <c r="J13">
        <f t="shared" si="5"/>
        <v>223.40214425527418</v>
      </c>
      <c r="K13">
        <f t="shared" si="5"/>
        <v>230.38346126325149</v>
      </c>
      <c r="L13">
        <f t="shared" si="5"/>
        <v>237.36477827122883</v>
      </c>
      <c r="M13">
        <f t="shared" si="5"/>
        <v>244.34609527920611</v>
      </c>
      <c r="N13">
        <f t="shared" si="5"/>
        <v>251.32741228718345</v>
      </c>
      <c r="O13">
        <f t="shared" si="5"/>
        <v>258.30872929516079</v>
      </c>
      <c r="P13">
        <f t="shared" si="5"/>
        <v>265.29004630313807</v>
      </c>
      <c r="Q13">
        <f t="shared" si="5"/>
        <v>272.27136331111535</v>
      </c>
      <c r="R13">
        <f t="shared" si="5"/>
        <v>279.25268031909269</v>
      </c>
      <c r="S13">
        <f t="shared" si="5"/>
        <v>286.23399732707003</v>
      </c>
      <c r="T13">
        <f t="shared" si="5"/>
        <v>293.21531433504737</v>
      </c>
      <c r="U13">
        <f t="shared" si="5"/>
        <v>300.19663134302471</v>
      </c>
      <c r="V13">
        <f t="shared" si="5"/>
        <v>307.17794835100199</v>
      </c>
      <c r="W13">
        <f t="shared" si="5"/>
        <v>314.15926535897933</v>
      </c>
      <c r="X13">
        <f t="shared" si="5"/>
        <v>321.14058236695666</v>
      </c>
      <c r="Y13">
        <f t="shared" si="5"/>
        <v>328.12189937493395</v>
      </c>
      <c r="Z13">
        <f t="shared" si="5"/>
        <v>335.10321638291123</v>
      </c>
      <c r="AA13">
        <f t="shared" si="5"/>
        <v>342.08453339088857</v>
      </c>
      <c r="AB13">
        <f t="shared" si="5"/>
        <v>349.0658503988659</v>
      </c>
      <c r="AC13">
        <f t="shared" si="5"/>
        <v>356.04716740684319</v>
      </c>
      <c r="AD13">
        <f t="shared" si="5"/>
        <v>363.02848441482053</v>
      </c>
      <c r="AE13">
        <f t="shared" si="5"/>
        <v>370.00980142279786</v>
      </c>
      <c r="AF13">
        <f t="shared" si="5"/>
        <v>376.99111843077515</v>
      </c>
      <c r="AG13">
        <f t="shared" si="5"/>
        <v>383.97243543875248</v>
      </c>
      <c r="AH13">
        <f t="shared" si="5"/>
        <v>390.95375244672982</v>
      </c>
      <c r="AI13">
        <f t="shared" si="5"/>
        <v>397.9350694547071</v>
      </c>
      <c r="AJ13">
        <f t="shared" si="5"/>
        <v>404.91638646268444</v>
      </c>
      <c r="AK13">
        <f t="shared" si="5"/>
        <v>411.89770347066178</v>
      </c>
      <c r="AL13">
        <f t="shared" si="5"/>
        <v>418.87902047863912</v>
      </c>
      <c r="AM13">
        <f t="shared" si="5"/>
        <v>425.86033748661634</v>
      </c>
      <c r="AN13">
        <f t="shared" si="5"/>
        <v>432.84165449459368</v>
      </c>
      <c r="AO13">
        <f t="shared" si="5"/>
        <v>439.82297150257102</v>
      </c>
      <c r="AP13">
        <f t="shared" si="5"/>
        <v>446.80428851054836</v>
      </c>
      <c r="AQ13">
        <f t="shared" si="5"/>
        <v>453.7856055185257</v>
      </c>
      <c r="AR13">
        <f t="shared" si="5"/>
        <v>460.76692252650304</v>
      </c>
      <c r="AS13">
        <f t="shared" si="5"/>
        <v>467.74823953448032</v>
      </c>
      <c r="AT13">
        <f t="shared" si="5"/>
        <v>474.72955654245766</v>
      </c>
      <c r="AU13">
        <f t="shared" si="5"/>
        <v>481.71087355043488</v>
      </c>
      <c r="AV13">
        <f t="shared" si="5"/>
        <v>488.69219055841222</v>
      </c>
      <c r="AW13">
        <f t="shared" si="5"/>
        <v>495.67350756638956</v>
      </c>
      <c r="AX13">
        <f t="shared" si="5"/>
        <v>502.6548245743669</v>
      </c>
      <c r="AY13">
        <f t="shared" si="5"/>
        <v>509.63614158234424</v>
      </c>
      <c r="AZ13">
        <f t="shared" si="5"/>
        <v>516.61745859032158</v>
      </c>
      <c r="BA13">
        <f t="shared" si="5"/>
        <v>523.59877559829886</v>
      </c>
      <c r="BB13">
        <f t="shared" si="5"/>
        <v>530.58009260627614</v>
      </c>
      <c r="BC13">
        <f t="shared" si="5"/>
        <v>537.56140961425342</v>
      </c>
      <c r="BD13">
        <f t="shared" si="5"/>
        <v>544.5427266222307</v>
      </c>
      <c r="BE13">
        <f t="shared" si="5"/>
        <v>551.5240436302081</v>
      </c>
      <c r="BF13">
        <f t="shared" si="5"/>
        <v>558.50536063818538</v>
      </c>
      <c r="BG13">
        <f t="shared" si="5"/>
        <v>565.48667764616278</v>
      </c>
      <c r="BH13">
        <f t="shared" si="5"/>
        <v>572.46799465414006</v>
      </c>
      <c r="BI13">
        <f t="shared" si="5"/>
        <v>579.44931166211745</v>
      </c>
      <c r="BJ13">
        <f t="shared" si="5"/>
        <v>586.43062867009473</v>
      </c>
      <c r="BK13">
        <f t="shared" si="5"/>
        <v>593.41194567807202</v>
      </c>
      <c r="BL13">
        <f t="shared" si="5"/>
        <v>600.39326268604941</v>
      </c>
      <c r="BM13">
        <f t="shared" si="5"/>
        <v>607.37457969402658</v>
      </c>
      <c r="BN13">
        <f t="shared" si="5"/>
        <v>614.35589670200397</v>
      </c>
      <c r="BO13">
        <f t="shared" si="5"/>
        <v>621.33721370998126</v>
      </c>
      <c r="BP13">
        <f t="shared" si="5"/>
        <v>628.31853071795865</v>
      </c>
    </row>
    <row r="14" spans="1:68">
      <c r="D14" s="8" t="s">
        <v>68</v>
      </c>
      <c r="E14">
        <f>E13*E11</f>
        <v>10.366263674955711</v>
      </c>
      <c r="F14">
        <f t="shared" ref="F14:BP14" si="6">F13*F11</f>
        <v>11.364636916153245</v>
      </c>
      <c r="G14">
        <f t="shared" si="6"/>
        <v>12.422899009117454</v>
      </c>
      <c r="H14">
        <f t="shared" si="6"/>
        <v>13.542705173369537</v>
      </c>
      <c r="I14">
        <f t="shared" si="6"/>
        <v>14.725710628430672</v>
      </c>
      <c r="J14">
        <f t="shared" si="6"/>
        <v>15.973570593822057</v>
      </c>
      <c r="K14">
        <f t="shared" si="6"/>
        <v>17.287940289064881</v>
      </c>
      <c r="L14">
        <f t="shared" si="6"/>
        <v>18.670474933680325</v>
      </c>
      <c r="M14">
        <f t="shared" si="6"/>
        <v>20.122829747189591</v>
      </c>
      <c r="N14">
        <f t="shared" si="6"/>
        <v>21.646659949113864</v>
      </c>
      <c r="O14">
        <f t="shared" si="6"/>
        <v>23.243620758974334</v>
      </c>
      <c r="P14">
        <f t="shared" si="6"/>
        <v>24.915367396292183</v>
      </c>
      <c r="Q14">
        <f t="shared" si="6"/>
        <v>26.663555080588605</v>
      </c>
      <c r="R14">
        <f t="shared" si="6"/>
        <v>28.48983903138479</v>
      </c>
      <c r="S14">
        <f t="shared" si="6"/>
        <v>30.395874468201939</v>
      </c>
      <c r="T14">
        <f t="shared" si="6"/>
        <v>32.383316610561231</v>
      </c>
      <c r="U14">
        <f t="shared" si="6"/>
        <v>34.453820677983863</v>
      </c>
      <c r="V14">
        <f t="shared" si="6"/>
        <v>36.609041889990991</v>
      </c>
      <c r="W14">
        <f t="shared" si="6"/>
        <v>38.850635466103853</v>
      </c>
      <c r="X14">
        <f t="shared" si="6"/>
        <v>41.180256625843612</v>
      </c>
      <c r="Y14">
        <f t="shared" si="6"/>
        <v>43.599560588731464</v>
      </c>
      <c r="Z14">
        <f t="shared" si="6"/>
        <v>46.110202574288586</v>
      </c>
      <c r="AA14">
        <f t="shared" si="6"/>
        <v>48.713837802036196</v>
      </c>
      <c r="AB14">
        <f t="shared" si="6"/>
        <v>51.412121491495448</v>
      </c>
      <c r="AC14">
        <f t="shared" si="6"/>
        <v>54.206708862187568</v>
      </c>
      <c r="AD14">
        <f t="shared" si="6"/>
        <v>57.099255133633704</v>
      </c>
      <c r="AE14">
        <f t="shared" si="6"/>
        <v>60.091415525355096</v>
      </c>
      <c r="AF14">
        <f t="shared" si="6"/>
        <v>63.184845256872912</v>
      </c>
      <c r="AG14">
        <f t="shared" si="6"/>
        <v>66.381199547708306</v>
      </c>
      <c r="AH14">
        <f t="shared" si="6"/>
        <v>69.682133617382505</v>
      </c>
      <c r="AI14">
        <f t="shared" si="6"/>
        <v>73.089302685416698</v>
      </c>
      <c r="AJ14">
        <f t="shared" si="6"/>
        <v>76.604361971332068</v>
      </c>
      <c r="AK14">
        <f t="shared" si="6"/>
        <v>80.228966694649799</v>
      </c>
      <c r="AL14">
        <f t="shared" si="6"/>
        <v>83.96477207489113</v>
      </c>
      <c r="AM14">
        <f t="shared" si="6"/>
        <v>87.813433331577144</v>
      </c>
      <c r="AN14">
        <f t="shared" si="6"/>
        <v>91.776605684229111</v>
      </c>
      <c r="AO14">
        <f t="shared" si="6"/>
        <v>95.85594435236824</v>
      </c>
      <c r="AP14">
        <f t="shared" si="6"/>
        <v>100.05310455551567</v>
      </c>
      <c r="AQ14">
        <f t="shared" si="6"/>
        <v>104.36974151319257</v>
      </c>
      <c r="AR14">
        <f t="shared" si="6"/>
        <v>108.80751044492021</v>
      </c>
      <c r="AS14">
        <f t="shared" si="6"/>
        <v>113.36806657021968</v>
      </c>
      <c r="AT14">
        <f t="shared" si="6"/>
        <v>118.05306510861229</v>
      </c>
      <c r="AU14">
        <f t="shared" si="6"/>
        <v>122.86416127961907</v>
      </c>
      <c r="AV14">
        <f t="shared" si="6"/>
        <v>127.80301030276138</v>
      </c>
      <c r="AW14">
        <f t="shared" si="6"/>
        <v>132.8712673975603</v>
      </c>
      <c r="AX14">
        <f t="shared" si="6"/>
        <v>138.07058778353709</v>
      </c>
      <c r="AY14">
        <f t="shared" si="6"/>
        <v>143.40262668021288</v>
      </c>
      <c r="AZ14">
        <f t="shared" si="6"/>
        <v>148.86903930710886</v>
      </c>
      <c r="BA14">
        <f t="shared" si="6"/>
        <v>154.47148088374627</v>
      </c>
      <c r="BB14">
        <f t="shared" si="6"/>
        <v>160.21160662964624</v>
      </c>
      <c r="BC14">
        <f t="shared" si="6"/>
        <v>166.09107176432994</v>
      </c>
      <c r="BD14">
        <f t="shared" si="6"/>
        <v>172.11153150731874</v>
      </c>
      <c r="BE14">
        <f t="shared" si="6"/>
        <v>178.27464107813364</v>
      </c>
      <c r="BF14">
        <f t="shared" si="6"/>
        <v>184.58205569629587</v>
      </c>
      <c r="BG14">
        <f t="shared" si="6"/>
        <v>191.03543058132669</v>
      </c>
      <c r="BH14">
        <f t="shared" si="6"/>
        <v>197.63642095274713</v>
      </c>
      <c r="BI14">
        <f t="shared" si="6"/>
        <v>204.38668203007862</v>
      </c>
      <c r="BJ14">
        <f t="shared" si="6"/>
        <v>211.28786903284214</v>
      </c>
      <c r="BK14">
        <f t="shared" si="6"/>
        <v>218.34163718055896</v>
      </c>
      <c r="BL14">
        <f t="shared" si="6"/>
        <v>225.54964169275036</v>
      </c>
      <c r="BM14">
        <f t="shared" si="6"/>
        <v>232.91353778893725</v>
      </c>
      <c r="BN14">
        <f t="shared" si="6"/>
        <v>240.43498068864113</v>
      </c>
      <c r="BO14">
        <f t="shared" si="6"/>
        <v>248.11562561138294</v>
      </c>
      <c r="BP14">
        <f t="shared" si="6"/>
        <v>255.95712777668422</v>
      </c>
    </row>
    <row r="15" spans="1:68">
      <c r="D15" s="8" t="s">
        <v>71</v>
      </c>
      <c r="E15" s="9">
        <v>0.5</v>
      </c>
      <c r="F15">
        <f>$E15 + (F$6-$E$6) / ($BP$6-$E$6) * ($BP15-$E15)</f>
        <v>0.49603174603174605</v>
      </c>
      <c r="G15">
        <f t="shared" ref="G15:BO15" si="7">$E15 + (G$6-$E$6) / ($BP$6-$E$6) * ($BP15-$E15)</f>
        <v>0.49206349206349209</v>
      </c>
      <c r="H15">
        <f t="shared" si="7"/>
        <v>0.48809523809523808</v>
      </c>
      <c r="I15">
        <f t="shared" si="7"/>
        <v>0.48412698412698413</v>
      </c>
      <c r="J15">
        <f t="shared" si="7"/>
        <v>0.48015873015873017</v>
      </c>
      <c r="K15">
        <f t="shared" si="7"/>
        <v>0.47619047619047616</v>
      </c>
      <c r="L15">
        <f t="shared" si="7"/>
        <v>0.47222222222222221</v>
      </c>
      <c r="M15">
        <f t="shared" si="7"/>
        <v>0.46825396825396826</v>
      </c>
      <c r="N15">
        <f t="shared" si="7"/>
        <v>0.4642857142857143</v>
      </c>
      <c r="O15">
        <f t="shared" si="7"/>
        <v>0.46031746031746035</v>
      </c>
      <c r="P15">
        <f t="shared" si="7"/>
        <v>0.45634920634920634</v>
      </c>
      <c r="Q15">
        <f t="shared" si="7"/>
        <v>0.45238095238095238</v>
      </c>
      <c r="R15">
        <f t="shared" si="7"/>
        <v>0.44841269841269843</v>
      </c>
      <c r="S15">
        <f t="shared" si="7"/>
        <v>0.44444444444444442</v>
      </c>
      <c r="T15">
        <f t="shared" si="7"/>
        <v>0.44047619047619047</v>
      </c>
      <c r="U15">
        <f t="shared" si="7"/>
        <v>0.43650793650793651</v>
      </c>
      <c r="V15">
        <f t="shared" si="7"/>
        <v>0.43253968253968256</v>
      </c>
      <c r="W15">
        <f t="shared" si="7"/>
        <v>0.4285714285714286</v>
      </c>
      <c r="X15">
        <f t="shared" si="7"/>
        <v>0.42460317460317459</v>
      </c>
      <c r="Y15">
        <f t="shared" si="7"/>
        <v>0.42063492063492064</v>
      </c>
      <c r="Z15">
        <f t="shared" si="7"/>
        <v>0.41666666666666669</v>
      </c>
      <c r="AA15">
        <f t="shared" si="7"/>
        <v>0.41269841269841268</v>
      </c>
      <c r="AB15">
        <f t="shared" si="7"/>
        <v>0.40873015873015872</v>
      </c>
      <c r="AC15">
        <f t="shared" si="7"/>
        <v>0.40476190476190477</v>
      </c>
      <c r="AD15">
        <f t="shared" si="7"/>
        <v>0.40079365079365081</v>
      </c>
      <c r="AE15">
        <f t="shared" si="7"/>
        <v>0.39682539682539686</v>
      </c>
      <c r="AF15">
        <f t="shared" si="7"/>
        <v>0.39285714285714285</v>
      </c>
      <c r="AG15">
        <f t="shared" si="7"/>
        <v>0.3888888888888889</v>
      </c>
      <c r="AH15">
        <f t="shared" si="7"/>
        <v>0.38492063492063494</v>
      </c>
      <c r="AI15">
        <f t="shared" si="7"/>
        <v>0.38095238095238093</v>
      </c>
      <c r="AJ15">
        <f t="shared" si="7"/>
        <v>0.37698412698412698</v>
      </c>
      <c r="AK15">
        <f t="shared" si="7"/>
        <v>0.37301587301587302</v>
      </c>
      <c r="AL15">
        <f t="shared" si="7"/>
        <v>0.36904761904761907</v>
      </c>
      <c r="AM15">
        <f t="shared" si="7"/>
        <v>0.36507936507936511</v>
      </c>
      <c r="AN15">
        <f t="shared" si="7"/>
        <v>0.3611111111111111</v>
      </c>
      <c r="AO15">
        <f t="shared" si="7"/>
        <v>0.35714285714285715</v>
      </c>
      <c r="AP15">
        <f t="shared" si="7"/>
        <v>0.35317460317460314</v>
      </c>
      <c r="AQ15">
        <f t="shared" si="7"/>
        <v>0.34920634920634919</v>
      </c>
      <c r="AR15">
        <f t="shared" si="7"/>
        <v>0.34523809523809523</v>
      </c>
      <c r="AS15">
        <f t="shared" si="7"/>
        <v>0.34126984126984128</v>
      </c>
      <c r="AT15">
        <f t="shared" si="7"/>
        <v>0.33730158730158732</v>
      </c>
      <c r="AU15">
        <f t="shared" si="7"/>
        <v>0.33333333333333337</v>
      </c>
      <c r="AV15">
        <f t="shared" si="7"/>
        <v>0.32936507936507936</v>
      </c>
      <c r="AW15">
        <f t="shared" si="7"/>
        <v>0.32539682539682541</v>
      </c>
      <c r="AX15">
        <f t="shared" si="7"/>
        <v>0.3214285714285714</v>
      </c>
      <c r="AY15">
        <f t="shared" si="7"/>
        <v>0.31746031746031744</v>
      </c>
      <c r="AZ15">
        <f t="shared" si="7"/>
        <v>0.31349206349206349</v>
      </c>
      <c r="BA15">
        <f t="shared" si="7"/>
        <v>0.30952380952380953</v>
      </c>
      <c r="BB15">
        <f t="shared" si="7"/>
        <v>0.30555555555555558</v>
      </c>
      <c r="BC15">
        <f t="shared" si="7"/>
        <v>0.30158730158730163</v>
      </c>
      <c r="BD15">
        <f t="shared" si="7"/>
        <v>0.29761904761904762</v>
      </c>
      <c r="BE15">
        <f t="shared" si="7"/>
        <v>0.29365079365079366</v>
      </c>
      <c r="BF15">
        <f t="shared" si="7"/>
        <v>0.28968253968253965</v>
      </c>
      <c r="BG15">
        <f t="shared" si="7"/>
        <v>0.2857142857142857</v>
      </c>
      <c r="BH15">
        <f t="shared" si="7"/>
        <v>0.28174603174603174</v>
      </c>
      <c r="BI15">
        <f t="shared" si="7"/>
        <v>0.27777777777777779</v>
      </c>
      <c r="BJ15">
        <f t="shared" si="7"/>
        <v>0.27380952380952384</v>
      </c>
      <c r="BK15">
        <f t="shared" si="7"/>
        <v>0.26984126984126988</v>
      </c>
      <c r="BL15">
        <f t="shared" si="7"/>
        <v>0.26587301587301587</v>
      </c>
      <c r="BM15">
        <f t="shared" si="7"/>
        <v>0.26190476190476192</v>
      </c>
      <c r="BN15">
        <f t="shared" si="7"/>
        <v>0.25793650793650791</v>
      </c>
      <c r="BO15">
        <f t="shared" si="7"/>
        <v>0.25396825396825395</v>
      </c>
      <c r="BP15" s="9">
        <v>0.25</v>
      </c>
    </row>
    <row r="16" spans="1:68">
      <c r="D16" s="8" t="s">
        <v>69</v>
      </c>
      <c r="E16">
        <f>E9*E15</f>
        <v>40.5</v>
      </c>
      <c r="F16">
        <f t="shared" ref="F16:BP16" si="8">F9*F15</f>
        <v>42.475014697236922</v>
      </c>
      <c r="G16">
        <f t="shared" si="8"/>
        <v>44.4705635340556</v>
      </c>
      <c r="H16">
        <f t="shared" si="8"/>
        <v>46.48526077097506</v>
      </c>
      <c r="I16">
        <f t="shared" si="8"/>
        <v>48.517720668514322</v>
      </c>
      <c r="J16">
        <f t="shared" si="8"/>
        <v>50.566557487192412</v>
      </c>
      <c r="K16">
        <f t="shared" si="8"/>
        <v>52.630385487528336</v>
      </c>
      <c r="L16">
        <f t="shared" si="8"/>
        <v>54.707818930041142</v>
      </c>
      <c r="M16">
        <f t="shared" si="8"/>
        <v>56.79747207524985</v>
      </c>
      <c r="N16">
        <f t="shared" si="8"/>
        <v>58.897959183673471</v>
      </c>
      <c r="O16">
        <f t="shared" si="8"/>
        <v>61.007894515831033</v>
      </c>
      <c r="P16">
        <f t="shared" si="8"/>
        <v>63.125892332241534</v>
      </c>
      <c r="Q16">
        <f t="shared" si="8"/>
        <v>65.250566893424036</v>
      </c>
      <c r="R16">
        <f t="shared" si="8"/>
        <v>67.380532459897537</v>
      </c>
      <c r="S16">
        <f t="shared" si="8"/>
        <v>69.514403292181058</v>
      </c>
      <c r="T16">
        <f t="shared" si="8"/>
        <v>71.650793650793645</v>
      </c>
      <c r="U16">
        <f t="shared" si="8"/>
        <v>73.788317796254304</v>
      </c>
      <c r="V16">
        <f t="shared" si="8"/>
        <v>75.925589989082042</v>
      </c>
      <c r="W16">
        <f t="shared" si="8"/>
        <v>78.061224489795919</v>
      </c>
      <c r="X16">
        <f t="shared" si="8"/>
        <v>80.193835558914913</v>
      </c>
      <c r="Y16">
        <f t="shared" si="8"/>
        <v>82.3220374569581</v>
      </c>
      <c r="Z16">
        <f t="shared" si="8"/>
        <v>84.444444444444443</v>
      </c>
      <c r="AA16">
        <f t="shared" si="8"/>
        <v>86.55967078189299</v>
      </c>
      <c r="AB16">
        <f t="shared" si="8"/>
        <v>88.666330729822789</v>
      </c>
      <c r="AC16">
        <f t="shared" si="8"/>
        <v>90.763038548752832</v>
      </c>
      <c r="AD16">
        <f t="shared" si="8"/>
        <v>92.848408499202137</v>
      </c>
      <c r="AE16">
        <f t="shared" si="8"/>
        <v>94.921054841689767</v>
      </c>
      <c r="AF16">
        <f t="shared" si="8"/>
        <v>96.979591836734699</v>
      </c>
      <c r="AG16">
        <f t="shared" si="8"/>
        <v>99.022633744855966</v>
      </c>
      <c r="AH16">
        <f t="shared" si="8"/>
        <v>101.04879482657259</v>
      </c>
      <c r="AI16">
        <f t="shared" si="8"/>
        <v>103.05668934240362</v>
      </c>
      <c r="AJ16">
        <f t="shared" si="8"/>
        <v>105.04493155286804</v>
      </c>
      <c r="AK16">
        <f t="shared" si="8"/>
        <v>107.0121357184849</v>
      </c>
      <c r="AL16">
        <f t="shared" si="8"/>
        <v>108.95691609977325</v>
      </c>
      <c r="AM16">
        <f t="shared" si="8"/>
        <v>110.87788695725203</v>
      </c>
      <c r="AN16">
        <f t="shared" si="8"/>
        <v>112.77366255144032</v>
      </c>
      <c r="AO16">
        <f t="shared" si="8"/>
        <v>114.64285714285714</v>
      </c>
      <c r="AP16">
        <f t="shared" si="8"/>
        <v>116.48408499202151</v>
      </c>
      <c r="AQ16">
        <f t="shared" si="8"/>
        <v>118.29596035945241</v>
      </c>
      <c r="AR16">
        <f t="shared" si="8"/>
        <v>120.07709750566895</v>
      </c>
      <c r="AS16">
        <f t="shared" si="8"/>
        <v>121.82611069119005</v>
      </c>
      <c r="AT16">
        <f t="shared" si="8"/>
        <v>123.54161417653482</v>
      </c>
      <c r="AU16">
        <f t="shared" si="8"/>
        <v>125.22222222222223</v>
      </c>
      <c r="AV16">
        <f t="shared" si="8"/>
        <v>126.86654908877131</v>
      </c>
      <c r="AW16">
        <f t="shared" si="8"/>
        <v>128.47320903670109</v>
      </c>
      <c r="AX16">
        <f t="shared" si="8"/>
        <v>130.0408163265306</v>
      </c>
      <c r="AY16">
        <f t="shared" si="8"/>
        <v>131.56798521877886</v>
      </c>
      <c r="AZ16">
        <f t="shared" si="8"/>
        <v>133.05332997396488</v>
      </c>
      <c r="BA16">
        <f t="shared" si="8"/>
        <v>134.49546485260771</v>
      </c>
      <c r="BB16">
        <f t="shared" si="8"/>
        <v>135.89300411522635</v>
      </c>
      <c r="BC16">
        <f t="shared" si="8"/>
        <v>137.24456202233978</v>
      </c>
      <c r="BD16">
        <f t="shared" si="8"/>
        <v>138.54875283446711</v>
      </c>
      <c r="BE16">
        <f t="shared" si="8"/>
        <v>139.80419081212733</v>
      </c>
      <c r="BF16">
        <f t="shared" si="8"/>
        <v>141.00949021583941</v>
      </c>
      <c r="BG16">
        <f t="shared" si="8"/>
        <v>142.16326530612244</v>
      </c>
      <c r="BH16">
        <f t="shared" si="8"/>
        <v>143.2641303434954</v>
      </c>
      <c r="BI16">
        <f t="shared" si="8"/>
        <v>144.31069958847735</v>
      </c>
      <c r="BJ16">
        <f t="shared" si="8"/>
        <v>145.30158730158732</v>
      </c>
      <c r="BK16">
        <f t="shared" si="8"/>
        <v>146.23540774334427</v>
      </c>
      <c r="BL16">
        <f t="shared" si="8"/>
        <v>147.11077517426727</v>
      </c>
      <c r="BM16">
        <f t="shared" si="8"/>
        <v>147.92630385487527</v>
      </c>
      <c r="BN16">
        <f t="shared" si="8"/>
        <v>148.68060804568739</v>
      </c>
      <c r="BO16">
        <f t="shared" si="8"/>
        <v>149.3723020072226</v>
      </c>
      <c r="BP16">
        <f t="shared" si="8"/>
        <v>150</v>
      </c>
    </row>
    <row r="17" spans="1:68">
      <c r="D17" s="8" t="s">
        <v>58</v>
      </c>
      <c r="E17" s="1">
        <f>E14/E16</f>
        <v>0.25595712777668422</v>
      </c>
      <c r="F17" s="1">
        <f t="shared" ref="F17:BP17" si="9">F14/F16</f>
        <v>0.26756051756922722</v>
      </c>
      <c r="G17" s="1">
        <f t="shared" si="9"/>
        <v>0.27935105881003702</v>
      </c>
      <c r="H17" s="1">
        <f t="shared" si="9"/>
        <v>0.29133331616858366</v>
      </c>
      <c r="I17" s="1">
        <f t="shared" si="9"/>
        <v>0.303512003975631</v>
      </c>
      <c r="J17" s="1">
        <f t="shared" si="9"/>
        <v>0.3158919924075882</v>
      </c>
      <c r="K17" s="1">
        <f t="shared" si="9"/>
        <v>0.32847831398007815</v>
      </c>
      <c r="L17" s="1">
        <f t="shared" si="9"/>
        <v>0.34127617036891228</v>
      </c>
      <c r="M17" s="1">
        <f t="shared" si="9"/>
        <v>0.3542909395778962</v>
      </c>
      <c r="N17" s="1">
        <f t="shared" si="9"/>
        <v>0.36752818347421323</v>
      </c>
      <c r="O17" s="1">
        <f t="shared" si="9"/>
        <v>0.38099365571357019</v>
      </c>
      <c r="P17" s="1">
        <f t="shared" si="9"/>
        <v>0.39469331007882902</v>
      </c>
      <c r="Q17" s="1">
        <f t="shared" si="9"/>
        <v>0.40863330925751334</v>
      </c>
      <c r="R17" s="1">
        <f t="shared" si="9"/>
        <v>0.42282003408537794</v>
      </c>
      <c r="S17" s="1">
        <f t="shared" si="9"/>
        <v>0.43726009328516885</v>
      </c>
      <c r="T17" s="1">
        <f t="shared" si="9"/>
        <v>0.45196033373180278</v>
      </c>
      <c r="U17" s="1">
        <f t="shared" si="9"/>
        <v>0.4669278512774665</v>
      </c>
      <c r="V17" s="1">
        <f t="shared" si="9"/>
        <v>0.48217000217259165</v>
      </c>
      <c r="W17" s="1">
        <f t="shared" si="9"/>
        <v>0.49769441512133039</v>
      </c>
      <c r="X17" s="1">
        <f t="shared" si="9"/>
        <v>0.51350900401303634</v>
      </c>
      <c r="Y17" s="1">
        <f t="shared" si="9"/>
        <v>0.52962198137439687</v>
      </c>
      <c r="Z17" s="1">
        <f t="shared" si="9"/>
        <v>0.5460418725902596</v>
      </c>
      <c r="AA17" s="1">
        <f t="shared" si="9"/>
        <v>0.56277753094488914</v>
      </c>
      <c r="AB17" s="1">
        <f t="shared" si="9"/>
        <v>0.57983815353941404</v>
      </c>
      <c r="AC17" s="1">
        <f t="shared" si="9"/>
        <v>0.59723329814559645</v>
      </c>
      <c r="AD17" s="1">
        <f t="shared" si="9"/>
        <v>0.61497290106081215</v>
      </c>
      <c r="AE17" s="1">
        <f t="shared" si="9"/>
        <v>0.63306729603433221</v>
      </c>
      <c r="AF17" s="1">
        <f t="shared" si="9"/>
        <v>0.65152723434065074</v>
      </c>
      <c r="AG17" s="1">
        <f t="shared" si="9"/>
        <v>0.67036390608179197</v>
      </c>
      <c r="AH17" s="1">
        <f t="shared" si="9"/>
        <v>0.68958896280728665</v>
      </c>
      <c r="AI17" s="1">
        <f t="shared" si="9"/>
        <v>0.70921454154789576</v>
      </c>
      <c r="AJ17" s="1">
        <f t="shared" si="9"/>
        <v>0.72925329036725473</v>
      </c>
      <c r="AK17" s="1">
        <f t="shared" si="9"/>
        <v>0.74971839554447217</v>
      </c>
      <c r="AL17" s="1">
        <f t="shared" si="9"/>
        <v>0.77062361051044714</v>
      </c>
      <c r="AM17" s="1">
        <f t="shared" si="9"/>
        <v>0.79198328667133444</v>
      </c>
      <c r="AN17" s="1">
        <f t="shared" si="9"/>
        <v>0.81381240626432916</v>
      </c>
      <c r="AO17" s="1">
        <f t="shared" si="9"/>
        <v>0.83612661740383509</v>
      </c>
      <c r="AP17" s="1">
        <f t="shared" si="9"/>
        <v>0.85894227149029623</v>
      </c>
      <c r="AQ17" s="1">
        <f t="shared" si="9"/>
        <v>0.88227646316963115</v>
      </c>
      <c r="AR17" s="1">
        <f t="shared" si="9"/>
        <v>0.90614707304849129</v>
      </c>
      <c r="AS17" s="1">
        <f t="shared" si="9"/>
        <v>0.93057281338965026</v>
      </c>
      <c r="AT17" s="1">
        <f t="shared" si="9"/>
        <v>0.95557327703295447</v>
      </c>
      <c r="AU17" s="1">
        <f t="shared" si="9"/>
        <v>0.9811689898106225</v>
      </c>
      <c r="AV17" s="1">
        <f t="shared" si="9"/>
        <v>1.0073814667516086</v>
      </c>
      <c r="AW17" s="1">
        <f t="shared" si="9"/>
        <v>1.034233272398472</v>
      </c>
      <c r="AX17" s="1">
        <f t="shared" si="9"/>
        <v>1.0617480855921717</v>
      </c>
      <c r="AY17" s="1">
        <f t="shared" si="9"/>
        <v>1.0899507691157138</v>
      </c>
      <c r="AZ17" s="1">
        <f t="shared" si="9"/>
        <v>1.1188674446271936</v>
      </c>
      <c r="BA17" s="1">
        <f t="shared" si="9"/>
        <v>1.1485255733569164</v>
      </c>
      <c r="BB17" s="1">
        <f t="shared" si="9"/>
        <v>1.178954043092606</v>
      </c>
      <c r="BC17" s="1">
        <f t="shared" si="9"/>
        <v>1.2101832620318662</v>
      </c>
      <c r="BD17" s="1">
        <f t="shared" si="9"/>
        <v>1.2422452601428409</v>
      </c>
      <c r="BE17" s="1">
        <f t="shared" si="9"/>
        <v>1.2751737987433005</v>
      </c>
      <c r="BF17" s="1">
        <f t="shared" si="9"/>
        <v>1.3090044890862389</v>
      </c>
      <c r="BG17" s="1">
        <f t="shared" si="9"/>
        <v>1.3437749208275924</v>
      </c>
      <c r="BH17" s="1">
        <f t="shared" si="9"/>
        <v>1.3795248013503918</v>
      </c>
      <c r="BI17" s="1">
        <f t="shared" si="9"/>
        <v>1.4162961070309863</v>
      </c>
      <c r="BJ17" s="1">
        <f t="shared" si="9"/>
        <v>1.4541332476588436</v>
      </c>
      <c r="BK17" s="1">
        <f t="shared" si="9"/>
        <v>1.4930832453639911</v>
      </c>
      <c r="BL17" s="1">
        <f t="shared" si="9"/>
        <v>1.5331959295678002</v>
      </c>
      <c r="BM17" s="1">
        <f t="shared" si="9"/>
        <v>1.5745241496565725</v>
      </c>
      <c r="BN17" s="1">
        <f t="shared" si="9"/>
        <v>1.6171240072865383</v>
      </c>
      <c r="BO17" s="1">
        <f t="shared" si="9"/>
        <v>1.66105511046744</v>
      </c>
      <c r="BP17" s="1">
        <f t="shared" si="9"/>
        <v>1.7063808518445613</v>
      </c>
    </row>
    <row r="18" spans="1:68">
      <c r="D18" s="8" t="s">
        <v>59</v>
      </c>
      <c r="E18">
        <v>0.1</v>
      </c>
      <c r="F18">
        <v>0.1</v>
      </c>
      <c r="G18">
        <v>0.1</v>
      </c>
      <c r="H18">
        <v>0.1</v>
      </c>
      <c r="I18">
        <v>0.1</v>
      </c>
      <c r="J18">
        <v>0.1</v>
      </c>
      <c r="K18">
        <v>0.1</v>
      </c>
      <c r="L18">
        <v>0.1</v>
      </c>
      <c r="M18">
        <v>0.1</v>
      </c>
      <c r="N18">
        <v>0.1</v>
      </c>
      <c r="O18">
        <v>0.1</v>
      </c>
      <c r="P18">
        <v>0.1</v>
      </c>
      <c r="Q18">
        <v>0.1</v>
      </c>
      <c r="R18">
        <v>0.1</v>
      </c>
      <c r="S18">
        <v>0.1</v>
      </c>
      <c r="T18">
        <v>0.1</v>
      </c>
      <c r="U18">
        <v>0.1</v>
      </c>
      <c r="V18">
        <v>0.1</v>
      </c>
      <c r="W18">
        <v>0.1</v>
      </c>
      <c r="X18">
        <v>0.1</v>
      </c>
      <c r="Y18">
        <v>0.1</v>
      </c>
      <c r="Z18">
        <v>0.1</v>
      </c>
      <c r="AA18">
        <v>0.1</v>
      </c>
      <c r="AB18">
        <v>0.1</v>
      </c>
      <c r="AC18">
        <v>0.1</v>
      </c>
      <c r="AD18">
        <v>0.1</v>
      </c>
      <c r="AE18">
        <v>0.1</v>
      </c>
      <c r="AF18">
        <v>0.1</v>
      </c>
      <c r="AG18">
        <v>0.1</v>
      </c>
      <c r="AH18">
        <v>0.1</v>
      </c>
      <c r="AI18">
        <v>0.1</v>
      </c>
      <c r="AJ18">
        <v>0.1</v>
      </c>
      <c r="AK18">
        <v>0.1</v>
      </c>
      <c r="AL18">
        <v>0.1</v>
      </c>
      <c r="AM18">
        <v>0.1</v>
      </c>
      <c r="AN18">
        <v>0.1</v>
      </c>
      <c r="AO18">
        <v>0.1</v>
      </c>
      <c r="AP18">
        <v>0.1</v>
      </c>
      <c r="AQ18">
        <v>0.1</v>
      </c>
      <c r="AR18">
        <v>0.1</v>
      </c>
      <c r="AS18">
        <v>0.1</v>
      </c>
      <c r="AT18">
        <v>0.1</v>
      </c>
      <c r="AU18">
        <v>0.1</v>
      </c>
      <c r="AV18">
        <v>0.1</v>
      </c>
      <c r="AW18">
        <v>0.1</v>
      </c>
      <c r="AX18">
        <v>0.1</v>
      </c>
      <c r="AY18">
        <v>0.1</v>
      </c>
      <c r="AZ18">
        <v>0.1</v>
      </c>
      <c r="BA18">
        <v>0.1</v>
      </c>
      <c r="BB18">
        <v>0.1</v>
      </c>
      <c r="BC18">
        <v>0.1</v>
      </c>
      <c r="BD18">
        <v>0.1</v>
      </c>
      <c r="BE18">
        <v>0.1</v>
      </c>
      <c r="BF18">
        <v>0.1</v>
      </c>
      <c r="BG18">
        <v>0.1</v>
      </c>
      <c r="BH18">
        <v>0.1</v>
      </c>
      <c r="BI18">
        <v>0.1</v>
      </c>
      <c r="BJ18">
        <v>0.1</v>
      </c>
      <c r="BK18">
        <v>0.1</v>
      </c>
      <c r="BL18">
        <v>0.1</v>
      </c>
      <c r="BM18">
        <v>0.1</v>
      </c>
      <c r="BN18">
        <v>0.1</v>
      </c>
      <c r="BO18">
        <v>0.1</v>
      </c>
      <c r="BP18">
        <v>0.1</v>
      </c>
    </row>
    <row r="19" spans="1:68">
      <c r="D19" s="8" t="s">
        <v>90</v>
      </c>
      <c r="E19">
        <f>E17/683/E18</f>
        <v>3.7475421343584805E-3</v>
      </c>
      <c r="F19">
        <f t="shared" ref="F19:BP19" si="10">F17/683/F18</f>
        <v>3.917430711116064E-3</v>
      </c>
      <c r="G19">
        <f t="shared" si="10"/>
        <v>4.0900594262084479E-3</v>
      </c>
      <c r="H19">
        <f t="shared" si="10"/>
        <v>4.265495112277945E-3</v>
      </c>
      <c r="I19">
        <f t="shared" si="10"/>
        <v>4.4438067932010394E-3</v>
      </c>
      <c r="J19">
        <f t="shared" si="10"/>
        <v>4.625065774635259E-3</v>
      </c>
      <c r="K19">
        <f t="shared" si="10"/>
        <v>4.8093457390933842E-3</v>
      </c>
      <c r="L19">
        <f t="shared" si="10"/>
        <v>4.9967228458113067E-3</v>
      </c>
      <c r="M19">
        <f t="shared" si="10"/>
        <v>5.187275835693941E-3</v>
      </c>
      <c r="N19">
        <f t="shared" si="10"/>
        <v>5.3810861416429458E-3</v>
      </c>
      <c r="O19">
        <f t="shared" si="10"/>
        <v>5.5782380045910707E-3</v>
      </c>
      <c r="P19">
        <f t="shared" si="10"/>
        <v>5.7788185955904691E-3</v>
      </c>
      <c r="Q19">
        <f t="shared" si="10"/>
        <v>5.982918144326695E-3</v>
      </c>
      <c r="R19">
        <f t="shared" si="10"/>
        <v>6.1906300744564843E-3</v>
      </c>
      <c r="S19">
        <f t="shared" si="10"/>
        <v>6.4020511461957367E-3</v>
      </c>
      <c r="T19">
        <f t="shared" si="10"/>
        <v>6.6172816066149744E-3</v>
      </c>
      <c r="U19">
        <f t="shared" si="10"/>
        <v>6.836425348132745E-3</v>
      </c>
      <c r="V19">
        <f t="shared" si="10"/>
        <v>7.0595900757334058E-3</v>
      </c>
      <c r="W19">
        <f t="shared" si="10"/>
        <v>7.2868874834748224E-3</v>
      </c>
      <c r="X19">
        <f t="shared" si="10"/>
        <v>7.5184334408936503E-3</v>
      </c>
      <c r="Y19">
        <f t="shared" si="10"/>
        <v>7.7543481899618859E-3</v>
      </c>
      <c r="Z19">
        <f t="shared" si="10"/>
        <v>7.9947565532980901E-3</v>
      </c>
      <c r="AA19">
        <f t="shared" si="10"/>
        <v>8.2397881543907637E-3</v>
      </c>
      <c r="AB19">
        <f t="shared" si="10"/>
        <v>8.4895776506502783E-3</v>
      </c>
      <c r="AC19">
        <f t="shared" si="10"/>
        <v>8.7442649801697855E-3</v>
      </c>
      <c r="AD19">
        <f t="shared" si="10"/>
        <v>9.0039956231451265E-3</v>
      </c>
      <c r="AE19">
        <f t="shared" si="10"/>
        <v>9.2689208789799738E-3</v>
      </c>
      <c r="AF19">
        <f t="shared" si="10"/>
        <v>9.5391981601852232E-3</v>
      </c>
      <c r="AG19">
        <f t="shared" si="10"/>
        <v>9.8149913042722102E-3</v>
      </c>
      <c r="AH19">
        <f t="shared" si="10"/>
        <v>1.0096470904938312E-2</v>
      </c>
      <c r="AI19">
        <f t="shared" si="10"/>
        <v>1.0383814663951621E-2</v>
      </c>
      <c r="AJ19">
        <f t="shared" si="10"/>
        <v>1.0677207765259952E-2</v>
      </c>
      <c r="AK19">
        <f t="shared" si="10"/>
        <v>1.0976843272979094E-2</v>
      </c>
      <c r="AL19">
        <f t="shared" si="10"/>
        <v>1.1282922555057792E-2</v>
      </c>
      <c r="AM19">
        <f t="shared" si="10"/>
        <v>1.1595655734572979E-2</v>
      </c>
      <c r="AN19">
        <f t="shared" si="10"/>
        <v>1.1915262170780807E-2</v>
      </c>
      <c r="AO19">
        <f t="shared" si="10"/>
        <v>1.2241970972237701E-2</v>
      </c>
      <c r="AP19">
        <f t="shared" si="10"/>
        <v>1.2576021544513852E-2</v>
      </c>
      <c r="AQ19">
        <f t="shared" si="10"/>
        <v>1.2917664175250821E-2</v>
      </c>
      <c r="AR19">
        <f t="shared" si="10"/>
        <v>1.3267160659567954E-2</v>
      </c>
      <c r="AS19">
        <f t="shared" si="10"/>
        <v>1.362478496910176E-2</v>
      </c>
      <c r="AT19">
        <f t="shared" si="10"/>
        <v>1.3990823968271662E-2</v>
      </c>
      <c r="AU19">
        <f t="shared" si="10"/>
        <v>1.4365578181707502E-2</v>
      </c>
      <c r="AV19">
        <f t="shared" si="10"/>
        <v>1.474936261715386E-2</v>
      </c>
      <c r="AW19">
        <f t="shared" si="10"/>
        <v>1.5142507648586705E-2</v>
      </c>
      <c r="AX19">
        <f t="shared" si="10"/>
        <v>1.554535996474629E-2</v>
      </c>
      <c r="AY19">
        <f t="shared" si="10"/>
        <v>1.5958283588809862E-2</v>
      </c>
      <c r="AZ19">
        <f t="shared" si="10"/>
        <v>1.6381660975507958E-2</v>
      </c>
      <c r="BA19">
        <f t="shared" si="10"/>
        <v>1.6815894192634209E-2</v>
      </c>
      <c r="BB19">
        <f t="shared" si="10"/>
        <v>1.7261406194620878E-2</v>
      </c>
      <c r="BC19">
        <f t="shared" si="10"/>
        <v>1.7718642196659827E-2</v>
      </c>
      <c r="BD19">
        <f t="shared" si="10"/>
        <v>1.818807115875316E-2</v>
      </c>
      <c r="BE19">
        <f t="shared" si="10"/>
        <v>1.8670187390092245E-2</v>
      </c>
      <c r="BF19">
        <f t="shared" si="10"/>
        <v>1.9165512285303644E-2</v>
      </c>
      <c r="BG19">
        <f t="shared" si="10"/>
        <v>1.9674596205382026E-2</v>
      </c>
      <c r="BH19">
        <f t="shared" si="10"/>
        <v>2.0198020517575282E-2</v>
      </c>
      <c r="BI19">
        <f t="shared" si="10"/>
        <v>2.0736399810116928E-2</v>
      </c>
      <c r="BJ19">
        <f t="shared" si="10"/>
        <v>2.129038429954383E-2</v>
      </c>
      <c r="BK19">
        <f t="shared" si="10"/>
        <v>2.1860662450424468E-2</v>
      </c>
      <c r="BL19">
        <f t="shared" si="10"/>
        <v>2.2447963829689607E-2</v>
      </c>
      <c r="BM19">
        <f t="shared" si="10"/>
        <v>2.3053062220447618E-2</v>
      </c>
      <c r="BN19">
        <f t="shared" si="10"/>
        <v>2.3676779023228962E-2</v>
      </c>
      <c r="BO19">
        <f t="shared" si="10"/>
        <v>2.4319986976097219E-2</v>
      </c>
      <c r="BP19">
        <f t="shared" si="10"/>
        <v>2.4983614229056532E-2</v>
      </c>
    </row>
    <row r="20" spans="1:68">
      <c r="D20" s="8"/>
    </row>
    <row r="21" spans="1:68">
      <c r="D21" s="8"/>
    </row>
    <row r="22" spans="1:68">
      <c r="D22" s="8"/>
    </row>
    <row r="24" spans="1:68">
      <c r="A24" t="s">
        <v>73</v>
      </c>
    </row>
    <row r="35" spans="1:1">
      <c r="A35" t="s">
        <v>61</v>
      </c>
    </row>
    <row r="38" spans="1:1">
      <c r="A38" t="s">
        <v>75</v>
      </c>
    </row>
    <row r="51" spans="1:1">
      <c r="A51" t="s">
        <v>70</v>
      </c>
    </row>
    <row r="54" spans="1:1">
      <c r="A54" t="s">
        <v>74</v>
      </c>
    </row>
    <row r="86" spans="1:10">
      <c r="J86" t="s">
        <v>80</v>
      </c>
    </row>
    <row r="91" spans="1:10">
      <c r="A91" t="s">
        <v>76</v>
      </c>
    </row>
    <row r="92" spans="1:10">
      <c r="A92" t="s">
        <v>77</v>
      </c>
    </row>
    <row r="93" spans="1:10">
      <c r="A93" t="s">
        <v>78</v>
      </c>
    </row>
    <row r="95" spans="1:10">
      <c r="A95" t="s">
        <v>79</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AT87"/>
  <sheetViews>
    <sheetView topLeftCell="A57" workbookViewId="0">
      <selection activeCell="Q26" sqref="Q26"/>
    </sheetView>
  </sheetViews>
  <sheetFormatPr baseColWidth="10" defaultRowHeight="16"/>
  <sheetData>
    <row r="3" spans="1:5">
      <c r="A3" t="s">
        <v>93</v>
      </c>
    </row>
    <row r="5" spans="1:5">
      <c r="A5" t="s">
        <v>350</v>
      </c>
    </row>
    <row r="6" spans="1:5">
      <c r="A6" t="s">
        <v>94</v>
      </c>
    </row>
    <row r="7" spans="1:5">
      <c r="A7" t="s">
        <v>107</v>
      </c>
    </row>
    <row r="9" spans="1:5">
      <c r="A9" t="s">
        <v>95</v>
      </c>
    </row>
    <row r="10" spans="1:5">
      <c r="A10" t="s">
        <v>98</v>
      </c>
      <c r="B10">
        <f>phi_heat!B3</f>
        <v>25</v>
      </c>
      <c r="C10" t="s">
        <v>51</v>
      </c>
    </row>
    <row r="11" spans="1:5">
      <c r="A11" t="s">
        <v>96</v>
      </c>
      <c r="B11">
        <f>phi_heat!B6</f>
        <v>-10</v>
      </c>
      <c r="C11" t="s">
        <v>51</v>
      </c>
    </row>
    <row r="12" spans="1:5">
      <c r="A12" t="s">
        <v>97</v>
      </c>
      <c r="B12">
        <f>(T_ref+273.15) / ((T_0_ref+273.15) - (T_ref+273.15))</f>
        <v>7.5185714285714278</v>
      </c>
    </row>
    <row r="13" spans="1:5">
      <c r="A13" t="s">
        <v>99</v>
      </c>
      <c r="B13">
        <v>0.65</v>
      </c>
      <c r="C13" t="s">
        <v>100</v>
      </c>
      <c r="D13" s="13">
        <f>B13/COP_max</f>
        <v>8.6452593577807352E-2</v>
      </c>
      <c r="E13" t="s">
        <v>106</v>
      </c>
    </row>
    <row r="17" spans="1:46">
      <c r="D17">
        <v>1971</v>
      </c>
      <c r="E17">
        <v>1972</v>
      </c>
      <c r="F17">
        <v>1973</v>
      </c>
      <c r="G17">
        <v>1974</v>
      </c>
      <c r="H17">
        <v>1975</v>
      </c>
      <c r="I17">
        <v>1976</v>
      </c>
      <c r="J17">
        <v>1977</v>
      </c>
      <c r="K17">
        <v>1978</v>
      </c>
      <c r="L17">
        <v>1979</v>
      </c>
      <c r="M17">
        <v>1980</v>
      </c>
      <c r="N17">
        <v>1981</v>
      </c>
      <c r="O17">
        <v>1982</v>
      </c>
      <c r="P17">
        <v>1983</v>
      </c>
      <c r="Q17">
        <v>1984</v>
      </c>
      <c r="R17">
        <v>1985</v>
      </c>
      <c r="S17">
        <v>1986</v>
      </c>
      <c r="T17">
        <v>1987</v>
      </c>
      <c r="U17">
        <v>1988</v>
      </c>
      <c r="V17">
        <v>1989</v>
      </c>
      <c r="W17">
        <v>1990</v>
      </c>
      <c r="X17">
        <v>1991</v>
      </c>
      <c r="Y17">
        <v>1992</v>
      </c>
      <c r="Z17">
        <v>1993</v>
      </c>
      <c r="AA17">
        <v>1994</v>
      </c>
      <c r="AB17">
        <v>1995</v>
      </c>
      <c r="AC17">
        <v>1996</v>
      </c>
      <c r="AD17">
        <v>1997</v>
      </c>
      <c r="AE17">
        <v>1998</v>
      </c>
      <c r="AF17">
        <v>1999</v>
      </c>
      <c r="AG17">
        <v>2000</v>
      </c>
      <c r="AH17">
        <v>2001</v>
      </c>
      <c r="AI17">
        <v>2002</v>
      </c>
      <c r="AJ17">
        <v>2003</v>
      </c>
      <c r="AK17">
        <v>2004</v>
      </c>
      <c r="AL17">
        <v>2005</v>
      </c>
      <c r="AM17">
        <v>2006</v>
      </c>
      <c r="AN17">
        <v>2007</v>
      </c>
      <c r="AO17">
        <v>2008</v>
      </c>
      <c r="AP17">
        <v>2009</v>
      </c>
      <c r="AQ17">
        <v>2010</v>
      </c>
      <c r="AR17">
        <v>2011</v>
      </c>
      <c r="AS17">
        <v>2012</v>
      </c>
      <c r="AT17">
        <v>2013</v>
      </c>
    </row>
    <row r="18" spans="1:46">
      <c r="C18" t="s">
        <v>99</v>
      </c>
      <c r="D18" s="14">
        <v>0.21</v>
      </c>
      <c r="E18">
        <f xml:space="preserve"> $D18 + (E17-$D$17) / ($AT$17-$D$17) * ($AT18-$D18)</f>
        <v>0.21349206349206348</v>
      </c>
      <c r="F18">
        <f t="shared" ref="F18:AS18" si="0" xml:space="preserve"> $D18 + (F17-$D$17) / ($AT$17-$D$17) * ($AT18-$D18)</f>
        <v>0.21698412698412697</v>
      </c>
      <c r="G18">
        <f t="shared" si="0"/>
        <v>0.22047619047619046</v>
      </c>
      <c r="H18">
        <f t="shared" si="0"/>
        <v>0.22396825396825396</v>
      </c>
      <c r="I18">
        <f t="shared" si="0"/>
        <v>0.22746031746031745</v>
      </c>
      <c r="J18">
        <f t="shared" si="0"/>
        <v>0.23095238095238094</v>
      </c>
      <c r="K18">
        <f t="shared" si="0"/>
        <v>0.23444444444444446</v>
      </c>
      <c r="L18">
        <f t="shared" si="0"/>
        <v>0.23793650793650795</v>
      </c>
      <c r="M18">
        <f t="shared" si="0"/>
        <v>0.24142857142857144</v>
      </c>
      <c r="N18">
        <f t="shared" si="0"/>
        <v>0.24492063492063493</v>
      </c>
      <c r="O18">
        <f t="shared" si="0"/>
        <v>0.24841269841269842</v>
      </c>
      <c r="P18">
        <f t="shared" si="0"/>
        <v>0.25190476190476191</v>
      </c>
      <c r="Q18">
        <f t="shared" si="0"/>
        <v>0.2553968253968254</v>
      </c>
      <c r="R18">
        <f t="shared" si="0"/>
        <v>0.25888888888888889</v>
      </c>
      <c r="S18">
        <f t="shared" si="0"/>
        <v>0.26238095238095238</v>
      </c>
      <c r="T18">
        <f t="shared" si="0"/>
        <v>0.26587301587301587</v>
      </c>
      <c r="U18">
        <f t="shared" si="0"/>
        <v>0.26936507936507936</v>
      </c>
      <c r="V18">
        <f t="shared" si="0"/>
        <v>0.27285714285714285</v>
      </c>
      <c r="W18">
        <f t="shared" si="0"/>
        <v>0.27634920634920634</v>
      </c>
      <c r="X18">
        <f t="shared" si="0"/>
        <v>0.27984126984126984</v>
      </c>
      <c r="Y18">
        <f t="shared" si="0"/>
        <v>0.28333333333333333</v>
      </c>
      <c r="Z18">
        <f t="shared" si="0"/>
        <v>0.28682539682539682</v>
      </c>
      <c r="AA18">
        <f t="shared" si="0"/>
        <v>0.29031746031746031</v>
      </c>
      <c r="AB18">
        <f t="shared" si="0"/>
        <v>0.2938095238095238</v>
      </c>
      <c r="AC18">
        <f t="shared" si="0"/>
        <v>0.29730158730158729</v>
      </c>
      <c r="AD18">
        <f t="shared" si="0"/>
        <v>0.30079365079365084</v>
      </c>
      <c r="AE18">
        <f t="shared" si="0"/>
        <v>0.30428571428571427</v>
      </c>
      <c r="AF18">
        <f t="shared" si="0"/>
        <v>0.30777777777777782</v>
      </c>
      <c r="AG18">
        <f t="shared" si="0"/>
        <v>0.31126984126984125</v>
      </c>
      <c r="AH18">
        <f t="shared" si="0"/>
        <v>0.3147619047619048</v>
      </c>
      <c r="AI18">
        <f t="shared" si="0"/>
        <v>0.31825396825396829</v>
      </c>
      <c r="AJ18">
        <f t="shared" si="0"/>
        <v>0.32174603174603178</v>
      </c>
      <c r="AK18">
        <f t="shared" si="0"/>
        <v>0.32523809523809527</v>
      </c>
      <c r="AL18">
        <f t="shared" si="0"/>
        <v>0.32873015873015876</v>
      </c>
      <c r="AM18">
        <f t="shared" si="0"/>
        <v>0.33222222222222225</v>
      </c>
      <c r="AN18">
        <f t="shared" si="0"/>
        <v>0.33571428571428574</v>
      </c>
      <c r="AO18">
        <f t="shared" si="0"/>
        <v>0.33920634920634923</v>
      </c>
      <c r="AP18">
        <f t="shared" si="0"/>
        <v>0.34269841269841272</v>
      </c>
      <c r="AQ18">
        <f t="shared" si="0"/>
        <v>0.34619047619047622</v>
      </c>
      <c r="AR18">
        <f t="shared" si="0"/>
        <v>0.34968253968253971</v>
      </c>
      <c r="AS18">
        <f t="shared" si="0"/>
        <v>0.3531746031746032</v>
      </c>
      <c r="AT18" s="14">
        <f>D18 + (B13-D18) * 1/3</f>
        <v>0.35666666666666669</v>
      </c>
    </row>
    <row r="23" spans="1:46">
      <c r="A23" t="s">
        <v>102</v>
      </c>
      <c r="B23" t="s">
        <v>101</v>
      </c>
    </row>
    <row r="24" spans="1:46">
      <c r="A24" t="s">
        <v>103</v>
      </c>
    </row>
    <row r="26" spans="1:46">
      <c r="Q26" t="s">
        <v>220</v>
      </c>
    </row>
    <row r="27" spans="1:46">
      <c r="Q27" t="s">
        <v>217</v>
      </c>
    </row>
    <row r="47" spans="1:1">
      <c r="A47" t="s">
        <v>104</v>
      </c>
    </row>
    <row r="48" spans="1:1">
      <c r="A48">
        <f>1800/600</f>
        <v>3</v>
      </c>
    </row>
    <row r="49" spans="1:12">
      <c r="A49" t="s">
        <v>207</v>
      </c>
    </row>
    <row r="50" spans="1:12">
      <c r="A50" t="s">
        <v>212</v>
      </c>
    </row>
    <row r="51" spans="1:12">
      <c r="A51" s="13">
        <f>D13</f>
        <v>8.6452593577807352E-2</v>
      </c>
    </row>
    <row r="52" spans="1:12">
      <c r="A52" t="s">
        <v>211</v>
      </c>
      <c r="L52" t="s">
        <v>216</v>
      </c>
    </row>
    <row r="53" spans="1:12">
      <c r="A53" t="s">
        <v>213</v>
      </c>
    </row>
    <row r="54" spans="1:12">
      <c r="A54" t="s">
        <v>221</v>
      </c>
    </row>
    <row r="55" spans="1:12">
      <c r="A55" t="s">
        <v>224</v>
      </c>
    </row>
    <row r="56" spans="1:12">
      <c r="A56" t="s">
        <v>218</v>
      </c>
    </row>
    <row r="57" spans="1:12">
      <c r="A57" t="s">
        <v>219</v>
      </c>
    </row>
    <row r="58" spans="1:12">
      <c r="A58" t="s">
        <v>214</v>
      </c>
    </row>
    <row r="59" spans="1:12">
      <c r="A59" t="s">
        <v>208</v>
      </c>
    </row>
    <row r="63" spans="1:12">
      <c r="A63" t="s">
        <v>105</v>
      </c>
      <c r="L63" t="s">
        <v>215</v>
      </c>
    </row>
    <row r="84" spans="1:1">
      <c r="A84" t="s">
        <v>222</v>
      </c>
    </row>
    <row r="85" spans="1:1">
      <c r="A85" t="s">
        <v>209</v>
      </c>
    </row>
    <row r="86" spans="1:1">
      <c r="A86" t="s">
        <v>210</v>
      </c>
    </row>
    <row r="87" spans="1:1">
      <c r="A87" t="s">
        <v>223</v>
      </c>
    </row>
  </sheetData>
  <pageMargins left="0.7" right="0.7" top="0.75" bottom="0.75" header="0.3" footer="0.3"/>
  <pageSetup orientation="portrait" horizontalDpi="0" verticalDpi="0"/>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N172"/>
  <sheetViews>
    <sheetView workbookViewId="0">
      <pane xSplit="5" ySplit="1" topLeftCell="F32" activePane="bottomRight" state="frozen"/>
      <selection pane="topRight" activeCell="F1" sqref="F1"/>
      <selection pane="bottomLeft" activeCell="A2" sqref="A2"/>
      <selection pane="bottomRight" activeCell="K41" sqref="K41"/>
    </sheetView>
  </sheetViews>
  <sheetFormatPr baseColWidth="10" defaultRowHeight="16"/>
  <cols>
    <col min="58" max="58" width="11.6640625" bestFit="1" customWidth="1"/>
  </cols>
  <sheetData>
    <row r="1" spans="4:49">
      <c r="D1" t="s">
        <v>119</v>
      </c>
      <c r="E1">
        <v>1971</v>
      </c>
      <c r="F1">
        <v>1972</v>
      </c>
      <c r="G1">
        <v>1973</v>
      </c>
      <c r="H1">
        <v>1974</v>
      </c>
      <c r="I1">
        <v>1975</v>
      </c>
      <c r="J1">
        <v>1976</v>
      </c>
      <c r="K1">
        <v>1977</v>
      </c>
      <c r="L1">
        <v>1978</v>
      </c>
      <c r="M1">
        <v>1979</v>
      </c>
      <c r="N1">
        <v>1980</v>
      </c>
      <c r="O1">
        <v>1981</v>
      </c>
      <c r="P1">
        <v>1982</v>
      </c>
      <c r="Q1">
        <v>1983</v>
      </c>
      <c r="R1">
        <v>1984</v>
      </c>
      <c r="S1">
        <v>1985</v>
      </c>
      <c r="T1">
        <v>1986</v>
      </c>
      <c r="U1">
        <v>1987</v>
      </c>
      <c r="V1">
        <v>1988</v>
      </c>
      <c r="W1">
        <v>1989</v>
      </c>
      <c r="X1">
        <v>1990</v>
      </c>
      <c r="Y1">
        <v>1991</v>
      </c>
      <c r="Z1">
        <v>1992</v>
      </c>
      <c r="AA1">
        <v>1993</v>
      </c>
      <c r="AB1">
        <v>1994</v>
      </c>
      <c r="AC1">
        <v>1995</v>
      </c>
      <c r="AD1">
        <v>1996</v>
      </c>
      <c r="AE1">
        <v>1997</v>
      </c>
      <c r="AF1">
        <v>1998</v>
      </c>
      <c r="AG1">
        <v>1999</v>
      </c>
      <c r="AH1">
        <v>2000</v>
      </c>
      <c r="AI1">
        <v>2001</v>
      </c>
      <c r="AJ1">
        <v>2002</v>
      </c>
      <c r="AK1">
        <v>2003</v>
      </c>
      <c r="AL1">
        <v>2004</v>
      </c>
      <c r="AM1">
        <v>2005</v>
      </c>
      <c r="AN1">
        <v>2006</v>
      </c>
      <c r="AO1">
        <v>2007</v>
      </c>
      <c r="AP1">
        <v>2008</v>
      </c>
      <c r="AQ1">
        <v>2009</v>
      </c>
      <c r="AR1">
        <v>2010</v>
      </c>
      <c r="AS1">
        <v>2011</v>
      </c>
      <c r="AT1">
        <v>2012</v>
      </c>
      <c r="AU1">
        <v>2013</v>
      </c>
    </row>
    <row r="2" spans="4:49" ht="21">
      <c r="D2" s="18" t="s">
        <v>312</v>
      </c>
    </row>
    <row r="3" spans="4:49">
      <c r="D3" s="8" t="s">
        <v>120</v>
      </c>
      <c r="E3" s="17">
        <v>253</v>
      </c>
      <c r="F3" s="17">
        <v>289</v>
      </c>
      <c r="G3" s="17">
        <v>336</v>
      </c>
      <c r="H3" s="17">
        <v>353</v>
      </c>
      <c r="I3" s="17">
        <v>343</v>
      </c>
      <c r="J3" s="17">
        <v>363</v>
      </c>
      <c r="K3" s="17">
        <v>382</v>
      </c>
      <c r="L3" s="17">
        <v>324</v>
      </c>
      <c r="M3" s="17">
        <v>403</v>
      </c>
      <c r="N3" s="17">
        <v>457</v>
      </c>
      <c r="O3" s="17">
        <v>462</v>
      </c>
      <c r="P3" s="17">
        <v>427</v>
      </c>
      <c r="Q3" s="17">
        <v>221</v>
      </c>
      <c r="R3" s="17">
        <v>158</v>
      </c>
      <c r="S3" s="17">
        <v>260</v>
      </c>
      <c r="T3" s="17">
        <v>379</v>
      </c>
      <c r="U3" s="17">
        <v>402</v>
      </c>
      <c r="V3" s="17">
        <v>413</v>
      </c>
      <c r="W3" s="17">
        <v>450</v>
      </c>
      <c r="X3" s="17">
        <v>492</v>
      </c>
      <c r="Y3" s="17">
        <v>525</v>
      </c>
      <c r="Z3" s="17">
        <v>568</v>
      </c>
      <c r="AA3" s="17">
        <v>543</v>
      </c>
      <c r="AB3" s="17">
        <v>525</v>
      </c>
      <c r="AC3" s="17">
        <v>526</v>
      </c>
      <c r="AD3" s="17">
        <v>570</v>
      </c>
      <c r="AE3" s="17">
        <v>592</v>
      </c>
      <c r="AF3" s="17">
        <v>425</v>
      </c>
      <c r="AG3" s="17">
        <v>532</v>
      </c>
      <c r="AH3" s="17">
        <v>621</v>
      </c>
      <c r="AI3" s="17">
        <v>676</v>
      </c>
      <c r="AJ3" s="17">
        <v>625</v>
      </c>
      <c r="AK3" s="17">
        <v>506</v>
      </c>
      <c r="AL3" s="17">
        <v>519</v>
      </c>
      <c r="AM3" s="17">
        <v>584</v>
      </c>
      <c r="AN3" s="17">
        <v>725</v>
      </c>
      <c r="AO3" s="17">
        <v>600</v>
      </c>
      <c r="AP3" s="17">
        <v>716</v>
      </c>
      <c r="AQ3" s="17">
        <v>770</v>
      </c>
      <c r="AR3" s="17">
        <v>874</v>
      </c>
      <c r="AS3" s="17">
        <v>963</v>
      </c>
      <c r="AT3" s="17">
        <v>1034</v>
      </c>
      <c r="AU3" s="17">
        <v>1107</v>
      </c>
    </row>
    <row r="4" spans="4:49">
      <c r="D4" s="8" t="s">
        <v>121</v>
      </c>
      <c r="E4" s="17">
        <v>250</v>
      </c>
      <c r="F4" s="17">
        <v>286</v>
      </c>
      <c r="G4" s="17">
        <v>333</v>
      </c>
      <c r="H4" s="17">
        <v>351</v>
      </c>
      <c r="I4" s="17">
        <v>340</v>
      </c>
      <c r="J4" s="17">
        <v>359</v>
      </c>
      <c r="K4" s="17">
        <v>378</v>
      </c>
      <c r="L4" s="17">
        <v>320</v>
      </c>
      <c r="M4" s="17">
        <v>398</v>
      </c>
      <c r="N4" s="17">
        <v>454</v>
      </c>
      <c r="O4" s="17">
        <v>459</v>
      </c>
      <c r="P4" s="17">
        <v>425</v>
      </c>
      <c r="Q4" s="17">
        <v>219</v>
      </c>
      <c r="R4" s="17">
        <v>155</v>
      </c>
      <c r="S4" s="17">
        <v>257</v>
      </c>
      <c r="T4" s="17">
        <v>376</v>
      </c>
      <c r="U4" s="17">
        <v>402</v>
      </c>
      <c r="V4" s="17">
        <v>413</v>
      </c>
      <c r="W4" s="17">
        <v>450</v>
      </c>
      <c r="X4" s="17">
        <v>492</v>
      </c>
      <c r="Y4" s="17">
        <v>525</v>
      </c>
      <c r="Z4" s="17">
        <v>568</v>
      </c>
      <c r="AA4" s="17">
        <v>541</v>
      </c>
      <c r="AB4" s="17">
        <v>523</v>
      </c>
      <c r="AC4" s="17">
        <v>524</v>
      </c>
      <c r="AD4" s="17">
        <v>570</v>
      </c>
      <c r="AE4" s="17">
        <v>589</v>
      </c>
      <c r="AF4" s="17">
        <v>329</v>
      </c>
      <c r="AG4" s="17">
        <v>445</v>
      </c>
      <c r="AH4" s="17">
        <v>568</v>
      </c>
      <c r="AI4" s="17">
        <v>568</v>
      </c>
      <c r="AJ4" s="17">
        <v>433</v>
      </c>
      <c r="AK4" s="17">
        <v>334</v>
      </c>
      <c r="AL4" s="17">
        <v>454</v>
      </c>
      <c r="AM4" s="17">
        <v>484</v>
      </c>
      <c r="AN4" s="17">
        <v>483</v>
      </c>
      <c r="AO4" s="17">
        <v>321</v>
      </c>
      <c r="AP4" s="17">
        <v>533</v>
      </c>
      <c r="AQ4" s="17">
        <v>591</v>
      </c>
      <c r="AR4" s="17">
        <v>602</v>
      </c>
      <c r="AS4" s="17">
        <v>650</v>
      </c>
      <c r="AT4" s="17">
        <v>694</v>
      </c>
      <c r="AU4" s="17">
        <v>708</v>
      </c>
    </row>
    <row r="5" spans="4:49">
      <c r="D5" s="8" t="s">
        <v>122</v>
      </c>
      <c r="E5" s="13">
        <f t="shared" ref="E5:AU5" si="0">E4/E3</f>
        <v>0.98814229249011853</v>
      </c>
      <c r="F5" s="13">
        <f t="shared" si="0"/>
        <v>0.98961937716262971</v>
      </c>
      <c r="G5" s="13">
        <f t="shared" si="0"/>
        <v>0.9910714285714286</v>
      </c>
      <c r="H5" s="13">
        <f t="shared" si="0"/>
        <v>0.99433427762039661</v>
      </c>
      <c r="I5" s="13">
        <f t="shared" si="0"/>
        <v>0.99125364431486884</v>
      </c>
      <c r="J5" s="13">
        <f t="shared" si="0"/>
        <v>0.98898071625344353</v>
      </c>
      <c r="K5" s="13">
        <f t="shared" si="0"/>
        <v>0.98952879581151831</v>
      </c>
      <c r="L5" s="13">
        <f t="shared" si="0"/>
        <v>0.98765432098765427</v>
      </c>
      <c r="M5" s="13">
        <f t="shared" si="0"/>
        <v>0.98759305210918114</v>
      </c>
      <c r="N5" s="13">
        <f t="shared" si="0"/>
        <v>0.99343544857768051</v>
      </c>
      <c r="O5" s="13">
        <f t="shared" si="0"/>
        <v>0.99350649350649356</v>
      </c>
      <c r="P5" s="13">
        <f t="shared" si="0"/>
        <v>0.99531615925058547</v>
      </c>
      <c r="Q5" s="13">
        <f t="shared" si="0"/>
        <v>0.99095022624434392</v>
      </c>
      <c r="R5" s="13">
        <f t="shared" si="0"/>
        <v>0.98101265822784811</v>
      </c>
      <c r="S5" s="13">
        <f t="shared" si="0"/>
        <v>0.9884615384615385</v>
      </c>
      <c r="T5" s="13">
        <f t="shared" si="0"/>
        <v>0.9920844327176781</v>
      </c>
      <c r="U5" s="13">
        <f t="shared" si="0"/>
        <v>1</v>
      </c>
      <c r="V5" s="13">
        <f t="shared" si="0"/>
        <v>1</v>
      </c>
      <c r="W5" s="13">
        <f t="shared" si="0"/>
        <v>1</v>
      </c>
      <c r="X5" s="13">
        <f t="shared" si="0"/>
        <v>1</v>
      </c>
      <c r="Y5" s="13">
        <f t="shared" si="0"/>
        <v>1</v>
      </c>
      <c r="Z5" s="13">
        <f t="shared" si="0"/>
        <v>1</v>
      </c>
      <c r="AA5" s="13">
        <f t="shared" si="0"/>
        <v>0.99631675874769798</v>
      </c>
      <c r="AB5" s="13">
        <f t="shared" si="0"/>
        <v>0.99619047619047618</v>
      </c>
      <c r="AC5" s="13">
        <f t="shared" si="0"/>
        <v>0.99619771863117867</v>
      </c>
      <c r="AD5" s="13">
        <f t="shared" si="0"/>
        <v>1</v>
      </c>
      <c r="AE5" s="13">
        <f t="shared" si="0"/>
        <v>0.99493243243243246</v>
      </c>
      <c r="AF5" s="13">
        <f t="shared" si="0"/>
        <v>0.77411764705882358</v>
      </c>
      <c r="AG5" s="13">
        <f t="shared" si="0"/>
        <v>0.8364661654135338</v>
      </c>
      <c r="AH5" s="13">
        <f t="shared" si="0"/>
        <v>0.91465378421900156</v>
      </c>
      <c r="AI5" s="13">
        <f t="shared" si="0"/>
        <v>0.84023668639053251</v>
      </c>
      <c r="AJ5" s="13">
        <f t="shared" si="0"/>
        <v>0.69279999999999997</v>
      </c>
      <c r="AK5" s="13">
        <f t="shared" si="0"/>
        <v>0.66007905138339917</v>
      </c>
      <c r="AL5" s="13">
        <f t="shared" si="0"/>
        <v>0.87475915221579958</v>
      </c>
      <c r="AM5" s="13">
        <f t="shared" si="0"/>
        <v>0.82876712328767121</v>
      </c>
      <c r="AN5" s="13">
        <f t="shared" si="0"/>
        <v>0.66620689655172416</v>
      </c>
      <c r="AO5" s="13">
        <f t="shared" si="0"/>
        <v>0.53500000000000003</v>
      </c>
      <c r="AP5" s="13">
        <f t="shared" si="0"/>
        <v>0.744413407821229</v>
      </c>
      <c r="AQ5" s="13">
        <f t="shared" si="0"/>
        <v>0.76753246753246751</v>
      </c>
      <c r="AR5" s="13">
        <f t="shared" si="0"/>
        <v>0.68878718535469108</v>
      </c>
      <c r="AS5" s="13">
        <f t="shared" si="0"/>
        <v>0.67497403946002077</v>
      </c>
      <c r="AT5" s="13">
        <f t="shared" si="0"/>
        <v>0.67117988394584138</v>
      </c>
      <c r="AU5" s="13">
        <f t="shared" si="0"/>
        <v>0.63956639566395668</v>
      </c>
    </row>
    <row r="6" spans="4:49">
      <c r="D6" s="8" t="s">
        <v>5</v>
      </c>
      <c r="E6" s="2">
        <v>2</v>
      </c>
      <c r="F6" s="2">
        <v>3</v>
      </c>
      <c r="G6" s="2">
        <v>3</v>
      </c>
      <c r="H6" s="13"/>
      <c r="I6" s="13"/>
      <c r="J6" s="13"/>
      <c r="K6" s="13"/>
      <c r="L6" s="13"/>
      <c r="M6" s="13"/>
      <c r="N6" s="13"/>
      <c r="O6" s="13"/>
      <c r="P6" s="13"/>
      <c r="Q6" s="13"/>
      <c r="R6" s="13"/>
      <c r="S6" s="13"/>
      <c r="T6" s="13"/>
      <c r="U6" s="13"/>
      <c r="V6" s="13"/>
      <c r="W6" s="13"/>
      <c r="X6" s="13"/>
      <c r="Y6" s="13"/>
      <c r="Z6" s="13"/>
      <c r="AA6" s="13"/>
      <c r="AB6" s="13"/>
      <c r="AC6" s="13"/>
      <c r="AD6" s="13"/>
      <c r="AE6" s="13"/>
      <c r="AF6" s="13"/>
      <c r="AG6" s="13"/>
      <c r="AH6" s="13"/>
      <c r="AI6" s="13"/>
      <c r="AJ6" s="13"/>
      <c r="AK6" s="13"/>
      <c r="AL6" s="13"/>
      <c r="AM6" s="13"/>
      <c r="AN6" s="13"/>
      <c r="AO6" s="13"/>
      <c r="AP6" s="13"/>
      <c r="AQ6" s="13"/>
      <c r="AR6" s="13"/>
      <c r="AS6" s="13"/>
      <c r="AT6" s="13"/>
      <c r="AU6" s="13"/>
    </row>
    <row r="7" spans="4:49">
      <c r="D7" s="8" t="s">
        <v>22</v>
      </c>
      <c r="E7" s="17">
        <v>0</v>
      </c>
      <c r="F7" s="17">
        <v>0</v>
      </c>
      <c r="G7" s="17">
        <v>0</v>
      </c>
      <c r="H7" s="17">
        <v>1</v>
      </c>
      <c r="I7" s="17">
        <v>0</v>
      </c>
      <c r="J7" s="17">
        <v>1</v>
      </c>
      <c r="K7" s="17">
        <v>1</v>
      </c>
      <c r="L7" s="17">
        <v>0</v>
      </c>
      <c r="M7" s="17">
        <v>0</v>
      </c>
      <c r="N7" s="17">
        <v>0</v>
      </c>
      <c r="O7" s="17">
        <v>1</v>
      </c>
      <c r="P7" s="17">
        <v>8</v>
      </c>
      <c r="Q7" s="17">
        <v>6</v>
      </c>
      <c r="R7" s="17">
        <v>3</v>
      </c>
      <c r="S7" s="17">
        <v>6</v>
      </c>
      <c r="T7" s="17">
        <v>0</v>
      </c>
      <c r="U7" s="17">
        <v>0</v>
      </c>
      <c r="V7" s="17">
        <v>0</v>
      </c>
      <c r="W7" s="17">
        <v>1</v>
      </c>
      <c r="X7" s="17">
        <v>1</v>
      </c>
      <c r="Y7" s="17">
        <v>0</v>
      </c>
      <c r="Z7" s="17">
        <v>0</v>
      </c>
      <c r="AA7" s="17">
        <v>1</v>
      </c>
      <c r="AB7" s="17">
        <v>1</v>
      </c>
      <c r="AC7" s="17">
        <v>42</v>
      </c>
      <c r="AD7" s="17">
        <v>56</v>
      </c>
      <c r="AE7" s="17">
        <v>1</v>
      </c>
      <c r="AF7" s="17">
        <v>0</v>
      </c>
      <c r="AG7" s="17">
        <v>1</v>
      </c>
      <c r="AH7" s="17">
        <v>0</v>
      </c>
      <c r="AI7" s="17">
        <v>0</v>
      </c>
      <c r="AJ7" s="17">
        <v>0</v>
      </c>
      <c r="AK7" s="17">
        <v>0</v>
      </c>
      <c r="AL7" s="17">
        <v>0</v>
      </c>
      <c r="AM7" s="17">
        <v>0</v>
      </c>
      <c r="AN7" s="17">
        <v>0</v>
      </c>
      <c r="AO7" s="17">
        <v>0</v>
      </c>
      <c r="AP7" s="17">
        <v>0</v>
      </c>
      <c r="AQ7" s="17">
        <v>0</v>
      </c>
      <c r="AR7" s="17">
        <v>0</v>
      </c>
      <c r="AS7" s="17">
        <v>0</v>
      </c>
      <c r="AT7" s="17">
        <v>0</v>
      </c>
      <c r="AU7" s="17">
        <v>0</v>
      </c>
    </row>
    <row r="8" spans="4:49">
      <c r="D8" s="8" t="s">
        <v>19</v>
      </c>
      <c r="E8" s="2">
        <v>170</v>
      </c>
      <c r="F8" s="2">
        <v>194</v>
      </c>
      <c r="G8" s="2">
        <v>226</v>
      </c>
    </row>
    <row r="9" spans="4:49">
      <c r="D9" s="8" t="s">
        <v>18</v>
      </c>
      <c r="E9" s="2">
        <v>17</v>
      </c>
      <c r="F9" s="2">
        <v>19</v>
      </c>
      <c r="G9" s="2">
        <v>22</v>
      </c>
    </row>
    <row r="10" spans="4:49">
      <c r="D10" s="8" t="s">
        <v>26</v>
      </c>
      <c r="E10" s="2">
        <v>1</v>
      </c>
      <c r="F10" s="2">
        <v>2</v>
      </c>
      <c r="G10" s="2">
        <v>2</v>
      </c>
    </row>
    <row r="11" spans="4:49">
      <c r="D11" s="8" t="s">
        <v>20</v>
      </c>
      <c r="E11" s="17">
        <v>22</v>
      </c>
      <c r="F11" s="17">
        <v>25</v>
      </c>
      <c r="G11" s="17">
        <v>29</v>
      </c>
      <c r="H11" s="17">
        <v>300</v>
      </c>
      <c r="I11" s="17">
        <v>281</v>
      </c>
      <c r="J11" s="17">
        <v>290</v>
      </c>
      <c r="K11" s="17">
        <v>300</v>
      </c>
      <c r="L11" s="17">
        <v>243</v>
      </c>
      <c r="M11" s="17">
        <v>308</v>
      </c>
      <c r="N11" s="17">
        <v>340</v>
      </c>
      <c r="O11" s="17">
        <v>339</v>
      </c>
      <c r="P11" s="17">
        <v>307</v>
      </c>
      <c r="Q11" s="17">
        <v>111</v>
      </c>
      <c r="R11" s="17">
        <v>47</v>
      </c>
      <c r="S11" s="17">
        <v>125</v>
      </c>
      <c r="T11" s="17">
        <v>236</v>
      </c>
      <c r="U11" s="17">
        <v>271</v>
      </c>
      <c r="V11" s="17">
        <v>297</v>
      </c>
      <c r="W11" s="17">
        <v>303</v>
      </c>
      <c r="X11" s="17">
        <v>306</v>
      </c>
      <c r="Y11" s="17">
        <v>319</v>
      </c>
      <c r="Z11" s="17">
        <v>332</v>
      </c>
      <c r="AA11" s="17">
        <v>341</v>
      </c>
      <c r="AB11" s="17">
        <v>309</v>
      </c>
      <c r="AC11" s="17">
        <v>317</v>
      </c>
      <c r="AD11" s="17">
        <v>331</v>
      </c>
      <c r="AE11" s="17">
        <v>396</v>
      </c>
      <c r="AF11" s="17">
        <v>264</v>
      </c>
      <c r="AG11" s="17">
        <v>372</v>
      </c>
      <c r="AH11" s="17">
        <v>370</v>
      </c>
      <c r="AI11" s="17">
        <v>373</v>
      </c>
      <c r="AJ11" s="17">
        <v>336</v>
      </c>
      <c r="AK11" s="17">
        <v>190</v>
      </c>
      <c r="AL11" s="17">
        <v>174</v>
      </c>
      <c r="AM11" s="17">
        <v>219</v>
      </c>
      <c r="AN11" s="17">
        <v>309</v>
      </c>
      <c r="AO11" s="17">
        <v>231</v>
      </c>
      <c r="AP11" s="17">
        <v>255</v>
      </c>
      <c r="AQ11" s="17">
        <v>251</v>
      </c>
      <c r="AR11" s="17">
        <v>271</v>
      </c>
      <c r="AS11" s="17">
        <v>335</v>
      </c>
      <c r="AT11" s="17">
        <v>357</v>
      </c>
      <c r="AU11" s="17">
        <v>363</v>
      </c>
    </row>
    <row r="12" spans="4:49" s="1" customFormat="1">
      <c r="D12" s="27"/>
    </row>
    <row r="13" spans="4:49" s="1" customFormat="1" ht="21">
      <c r="D13" s="18" t="s">
        <v>5</v>
      </c>
    </row>
    <row r="14" spans="4:49" s="1" customFormat="1">
      <c r="D14" s="27" t="s">
        <v>205</v>
      </c>
      <c r="K14">
        <v>6863559700</v>
      </c>
      <c r="L14">
        <v>7445310600</v>
      </c>
      <c r="M14">
        <v>7258065400</v>
      </c>
      <c r="N14">
        <v>7292301400</v>
      </c>
      <c r="O14">
        <v>7036847200</v>
      </c>
      <c r="P14">
        <v>6549640500</v>
      </c>
      <c r="Q14">
        <v>6250732100.000001</v>
      </c>
      <c r="R14">
        <v>6791268500</v>
      </c>
      <c r="S14">
        <v>7137053900</v>
      </c>
      <c r="T14">
        <v>7508120800</v>
      </c>
      <c r="U14">
        <v>7868127599.999999</v>
      </c>
      <c r="V14">
        <v>8310959100</v>
      </c>
      <c r="W14">
        <v>8733643899.9999981</v>
      </c>
      <c r="X14">
        <v>9024370999.9999981</v>
      </c>
      <c r="Y14">
        <v>9501022600</v>
      </c>
      <c r="Z14">
        <v>9869607099.9999981</v>
      </c>
      <c r="AA14">
        <v>10348283100</v>
      </c>
      <c r="AB14">
        <v>10689776400.000002</v>
      </c>
      <c r="AC14">
        <v>11129384800</v>
      </c>
      <c r="AD14">
        <v>11641610400</v>
      </c>
      <c r="AE14">
        <v>12130134000.000002</v>
      </c>
      <c r="AF14">
        <v>12700297700</v>
      </c>
      <c r="AG14">
        <v>13259110400</v>
      </c>
      <c r="AH14">
        <v>13749697499.999998</v>
      </c>
      <c r="AI14">
        <v>14299685400</v>
      </c>
      <c r="AJ14">
        <v>14943171200.000002</v>
      </c>
      <c r="AK14">
        <v>15720216100.000002</v>
      </c>
      <c r="AL14">
        <v>16600548200.000002</v>
      </c>
      <c r="AM14">
        <v>17579981200</v>
      </c>
      <c r="AN14">
        <v>18705084599.999996</v>
      </c>
      <c r="AO14">
        <v>19518160800</v>
      </c>
      <c r="AP14">
        <v>21304033300</v>
      </c>
      <c r="AQ14">
        <v>22336374800.000004</v>
      </c>
      <c r="AR14">
        <v>24100890400</v>
      </c>
      <c r="AS14">
        <v>27486102100</v>
      </c>
      <c r="AT14">
        <v>30040251400.000004</v>
      </c>
      <c r="AU14">
        <v>32236952300</v>
      </c>
      <c r="AV14"/>
      <c r="AW14"/>
    </row>
    <row r="15" spans="4:49" s="1" customFormat="1">
      <c r="D15" s="27" t="s">
        <v>201</v>
      </c>
      <c r="K15">
        <v>60.936285936285927</v>
      </c>
      <c r="L15">
        <v>65.044925464570142</v>
      </c>
      <c r="M15">
        <v>63.39051614353135</v>
      </c>
      <c r="N15">
        <v>60.056136275648484</v>
      </c>
      <c r="O15">
        <v>55.265987184449315</v>
      </c>
      <c r="P15">
        <v>59.357712479344784</v>
      </c>
      <c r="Q15">
        <f>AVERAGE(P15,R15)</f>
        <v>55.630681586100593</v>
      </c>
      <c r="R15">
        <v>51.903650692856395</v>
      </c>
      <c r="S15">
        <v>48.43166236870244</v>
      </c>
      <c r="T15">
        <v>48.026985693336535</v>
      </c>
      <c r="U15">
        <v>50.703778874141847</v>
      </c>
      <c r="V15">
        <v>49.717062791469175</v>
      </c>
      <c r="W15">
        <v>49.419090298612154</v>
      </c>
      <c r="X15">
        <v>45.067512669906485</v>
      </c>
      <c r="Y15">
        <v>45.559553864590661</v>
      </c>
      <c r="Z15">
        <v>44.963764987760449</v>
      </c>
      <c r="AA15">
        <v>41.366542277763315</v>
      </c>
      <c r="AB15">
        <v>41.977890648341791</v>
      </c>
      <c r="AC15">
        <v>42.703109684201557</v>
      </c>
      <c r="AD15">
        <v>43.878209904137478</v>
      </c>
      <c r="AE15">
        <v>40.052345639846138</v>
      </c>
      <c r="AF15">
        <v>40.233040310548176</v>
      </c>
      <c r="AG15">
        <v>39.927789740574845</v>
      </c>
      <c r="AH15">
        <v>39.413718316466998</v>
      </c>
      <c r="AI15">
        <v>39.325042426658314</v>
      </c>
      <c r="AJ15">
        <v>39.211397520491339</v>
      </c>
      <c r="AK15">
        <v>40.238459003624826</v>
      </c>
      <c r="AL15">
        <v>41.547317397502361</v>
      </c>
      <c r="AM15">
        <v>40.935351158428936</v>
      </c>
      <c r="AN15">
        <v>31.115266171915003</v>
      </c>
      <c r="AO15">
        <v>29.737058929107036</v>
      </c>
      <c r="AP15">
        <v>31.724964262569998</v>
      </c>
      <c r="AQ15">
        <v>32.906382256010616</v>
      </c>
      <c r="AR15">
        <v>30.828175524995487</v>
      </c>
      <c r="AS15">
        <v>26.02256160701031</v>
      </c>
      <c r="AT15">
        <v>23.600367436126881</v>
      </c>
      <c r="AU15">
        <v>23.151448322309609</v>
      </c>
      <c r="AV15"/>
    </row>
    <row r="16" spans="4:49" s="1" customFormat="1">
      <c r="D16" s="27" t="s">
        <v>202</v>
      </c>
      <c r="K16">
        <f>K14*K15/100</f>
        <v>4182398364.1996889</v>
      </c>
      <c r="L16">
        <f t="shared" ref="L16:AU16" si="1">L14*L15/100</f>
        <v>4842796730.3757401</v>
      </c>
      <c r="M16">
        <f t="shared" si="1"/>
        <v>4600925119.0950632</v>
      </c>
      <c r="N16">
        <f t="shared" si="1"/>
        <v>4379474466.4150219</v>
      </c>
      <c r="O16">
        <f t="shared" si="1"/>
        <v>3888983071.7412806</v>
      </c>
      <c r="P16">
        <f t="shared" si="1"/>
        <v>3887716776.4207201</v>
      </c>
      <c r="Q16">
        <f t="shared" si="1"/>
        <v>3477324871.3511791</v>
      </c>
      <c r="R16">
        <f t="shared" si="1"/>
        <v>3524916279.8539882</v>
      </c>
      <c r="S16">
        <f t="shared" si="1"/>
        <v>3456593847.92031</v>
      </c>
      <c r="T16">
        <f t="shared" si="1"/>
        <v>3605924102.4544244</v>
      </c>
      <c r="U16">
        <f t="shared" si="1"/>
        <v>3989438019.839323</v>
      </c>
      <c r="V16">
        <f t="shared" si="1"/>
        <v>4131964754.3203216</v>
      </c>
      <c r="W16">
        <f t="shared" si="1"/>
        <v>4316087365.300231</v>
      </c>
      <c r="X16">
        <f t="shared" si="1"/>
        <v>4067059543.8043656</v>
      </c>
      <c r="Y16">
        <f t="shared" si="1"/>
        <v>4328623509.1339321</v>
      </c>
      <c r="Z16">
        <f t="shared" si="1"/>
        <v>4437746941.659318</v>
      </c>
      <c r="AA16">
        <f t="shared" si="1"/>
        <v>4280726903.5841365</v>
      </c>
      <c r="AB16">
        <f t="shared" si="1"/>
        <v>4487342647.7442484</v>
      </c>
      <c r="AC16">
        <f t="shared" si="1"/>
        <v>4752593398.3208561</v>
      </c>
      <c r="AD16">
        <f t="shared" si="1"/>
        <v>5108130247.5338993</v>
      </c>
      <c r="AE16">
        <f t="shared" si="1"/>
        <v>4858403196.2564945</v>
      </c>
      <c r="AF16">
        <f t="shared" si="1"/>
        <v>5109715893.2006235</v>
      </c>
      <c r="AG16">
        <f t="shared" si="1"/>
        <v>5294069721.9826927</v>
      </c>
      <c r="AH16">
        <f t="shared" si="1"/>
        <v>5419267042.016304</v>
      </c>
      <c r="AI16">
        <f t="shared" si="1"/>
        <v>5623357350.4286642</v>
      </c>
      <c r="AJ16">
        <f t="shared" si="1"/>
        <v>5859426261.3995762</v>
      </c>
      <c r="AK16">
        <f t="shared" si="1"/>
        <v>6325572710.6797304</v>
      </c>
      <c r="AL16">
        <f t="shared" si="1"/>
        <v>6897082450.3793669</v>
      </c>
      <c r="AM16">
        <f t="shared" si="1"/>
        <v>7196427037.8057899</v>
      </c>
      <c r="AN16">
        <f t="shared" si="1"/>
        <v>5820136860.9718809</v>
      </c>
      <c r="AO16">
        <f t="shared" si="1"/>
        <v>5804126978.9738693</v>
      </c>
      <c r="AP16">
        <f t="shared" si="1"/>
        <v>6758696950.9110117</v>
      </c>
      <c r="AQ16">
        <f t="shared" si="1"/>
        <v>7350092873.8232279</v>
      </c>
      <c r="AR16">
        <f t="shared" si="1"/>
        <v>7429864795.5987864</v>
      </c>
      <c r="AS16">
        <f t="shared" si="1"/>
        <v>7152587852.338254</v>
      </c>
      <c r="AT16">
        <f t="shared" si="1"/>
        <v>7089609709.1362495</v>
      </c>
      <c r="AU16">
        <f t="shared" si="1"/>
        <v>7463321352.4220982</v>
      </c>
      <c r="AV16"/>
    </row>
    <row r="17" spans="4:48" s="1" customFormat="1">
      <c r="D17" s="27" t="s">
        <v>203</v>
      </c>
      <c r="K17"/>
      <c r="L17">
        <f>(L16-K16)/L16 * 100</f>
        <v>13.636714546241393</v>
      </c>
      <c r="M17">
        <f t="shared" ref="M17:AU17" si="2">(M16-L16)/M16 * 100</f>
        <v>-5.2570212515923229</v>
      </c>
      <c r="N17">
        <f t="shared" si="2"/>
        <v>-5.056557684678495</v>
      </c>
      <c r="O17">
        <f t="shared" si="2"/>
        <v>-12.612330411973877</v>
      </c>
      <c r="P17">
        <f t="shared" si="2"/>
        <v>-3.2571696792333918E-2</v>
      </c>
      <c r="Q17">
        <f t="shared" si="2"/>
        <v>-11.80194316759583</v>
      </c>
      <c r="R17">
        <f t="shared" si="2"/>
        <v>1.3501429459419789</v>
      </c>
      <c r="S17">
        <f t="shared" si="2"/>
        <v>-1.9765825821504872</v>
      </c>
      <c r="T17">
        <f t="shared" si="2"/>
        <v>4.141247854675326</v>
      </c>
      <c r="U17">
        <f t="shared" si="2"/>
        <v>9.6132316250484049</v>
      </c>
      <c r="V17">
        <f t="shared" si="2"/>
        <v>3.4493695603762022</v>
      </c>
      <c r="W17">
        <f t="shared" si="2"/>
        <v>4.2659611679825602</v>
      </c>
      <c r="X17">
        <f t="shared" si="2"/>
        <v>-6.1230434129056883</v>
      </c>
      <c r="Y17">
        <f t="shared" si="2"/>
        <v>6.0426591681543584</v>
      </c>
      <c r="Z17">
        <f t="shared" si="2"/>
        <v>2.4589827667051134</v>
      </c>
      <c r="AA17">
        <f t="shared" si="2"/>
        <v>-3.6680695034227218</v>
      </c>
      <c r="AB17">
        <f t="shared" si="2"/>
        <v>4.6044120179673822</v>
      </c>
      <c r="AC17">
        <f t="shared" si="2"/>
        <v>5.5811791235985755</v>
      </c>
      <c r="AD17">
        <f t="shared" si="2"/>
        <v>6.9602150294560152</v>
      </c>
      <c r="AE17">
        <f t="shared" si="2"/>
        <v>-5.1401055282901371</v>
      </c>
      <c r="AF17">
        <f t="shared" si="2"/>
        <v>4.9183301419663028</v>
      </c>
      <c r="AG17">
        <f t="shared" si="2"/>
        <v>3.4822705114096326</v>
      </c>
      <c r="AH17">
        <f t="shared" si="2"/>
        <v>2.3102260704803745</v>
      </c>
      <c r="AI17">
        <f t="shared" si="2"/>
        <v>3.6293320110058902</v>
      </c>
      <c r="AJ17">
        <f t="shared" si="2"/>
        <v>4.0288741668458989</v>
      </c>
      <c r="AK17">
        <f t="shared" si="2"/>
        <v>7.3692370730817718</v>
      </c>
      <c r="AL17">
        <f t="shared" si="2"/>
        <v>8.2862535544750688</v>
      </c>
      <c r="AM17">
        <f t="shared" si="2"/>
        <v>4.1596279077637126</v>
      </c>
      <c r="AN17">
        <f t="shared" si="2"/>
        <v>-23.647041465002388</v>
      </c>
      <c r="AO17">
        <f t="shared" si="2"/>
        <v>-0.27583617753383521</v>
      </c>
      <c r="AP17">
        <f t="shared" si="2"/>
        <v>14.123580016536691</v>
      </c>
      <c r="AQ17">
        <f t="shared" si="2"/>
        <v>8.0461013631327827</v>
      </c>
      <c r="AR17">
        <f t="shared" si="2"/>
        <v>1.0736658602833904</v>
      </c>
      <c r="AS17">
        <f t="shared" si="2"/>
        <v>-3.8765961213588969</v>
      </c>
      <c r="AT17">
        <f t="shared" si="2"/>
        <v>-0.8883160820664876</v>
      </c>
      <c r="AU17">
        <f t="shared" si="2"/>
        <v>5.0073100921021796</v>
      </c>
      <c r="AV17"/>
    </row>
    <row r="18" spans="4:48" s="1" customFormat="1">
      <c r="D18" s="27" t="s">
        <v>204</v>
      </c>
      <c r="H18" s="28">
        <f>K18</f>
        <v>1.7245502856329811</v>
      </c>
      <c r="I18" s="28">
        <f>K18</f>
        <v>1.7245502856329811</v>
      </c>
      <c r="J18" s="28">
        <f>K18</f>
        <v>1.7245502856329811</v>
      </c>
      <c r="K18" s="28">
        <f>AVERAGE(L18:P18,S18:AU18)</f>
        <v>1.7245502856329811</v>
      </c>
      <c r="L18">
        <f>L17</f>
        <v>13.636714546241393</v>
      </c>
      <c r="M18">
        <f t="shared" ref="M18:AU18" si="3">M17</f>
        <v>-5.2570212515923229</v>
      </c>
      <c r="N18">
        <f t="shared" si="3"/>
        <v>-5.056557684678495</v>
      </c>
      <c r="O18">
        <f t="shared" si="3"/>
        <v>-12.612330411973877</v>
      </c>
      <c r="P18">
        <f t="shared" si="3"/>
        <v>-3.2571696792333918E-2</v>
      </c>
      <c r="Q18">
        <f t="shared" si="3"/>
        <v>-11.80194316759583</v>
      </c>
      <c r="R18">
        <f t="shared" si="3"/>
        <v>1.3501429459419789</v>
      </c>
      <c r="S18">
        <f t="shared" si="3"/>
        <v>-1.9765825821504872</v>
      </c>
      <c r="T18">
        <f t="shared" si="3"/>
        <v>4.141247854675326</v>
      </c>
      <c r="U18">
        <f t="shared" si="3"/>
        <v>9.6132316250484049</v>
      </c>
      <c r="V18">
        <f t="shared" si="3"/>
        <v>3.4493695603762022</v>
      </c>
      <c r="W18">
        <f t="shared" si="3"/>
        <v>4.2659611679825602</v>
      </c>
      <c r="X18">
        <f t="shared" si="3"/>
        <v>-6.1230434129056883</v>
      </c>
      <c r="Y18">
        <f t="shared" si="3"/>
        <v>6.0426591681543584</v>
      </c>
      <c r="Z18">
        <f t="shared" si="3"/>
        <v>2.4589827667051134</v>
      </c>
      <c r="AA18">
        <f t="shared" si="3"/>
        <v>-3.6680695034227218</v>
      </c>
      <c r="AB18">
        <f t="shared" si="3"/>
        <v>4.6044120179673822</v>
      </c>
      <c r="AC18">
        <f t="shared" si="3"/>
        <v>5.5811791235985755</v>
      </c>
      <c r="AD18">
        <f t="shared" si="3"/>
        <v>6.9602150294560152</v>
      </c>
      <c r="AE18">
        <f t="shared" si="3"/>
        <v>-5.1401055282901371</v>
      </c>
      <c r="AF18">
        <f t="shared" si="3"/>
        <v>4.9183301419663028</v>
      </c>
      <c r="AG18">
        <f t="shared" si="3"/>
        <v>3.4822705114096326</v>
      </c>
      <c r="AH18">
        <f t="shared" si="3"/>
        <v>2.3102260704803745</v>
      </c>
      <c r="AI18">
        <f t="shared" si="3"/>
        <v>3.6293320110058902</v>
      </c>
      <c r="AJ18">
        <f t="shared" si="3"/>
        <v>4.0288741668458989</v>
      </c>
      <c r="AK18">
        <f t="shared" si="3"/>
        <v>7.3692370730817718</v>
      </c>
      <c r="AL18">
        <f t="shared" si="3"/>
        <v>8.2862535544750688</v>
      </c>
      <c r="AM18">
        <f t="shared" si="3"/>
        <v>4.1596279077637126</v>
      </c>
      <c r="AN18">
        <f t="shared" si="3"/>
        <v>-23.647041465002388</v>
      </c>
      <c r="AO18">
        <f t="shared" si="3"/>
        <v>-0.27583617753383521</v>
      </c>
      <c r="AP18">
        <f t="shared" si="3"/>
        <v>14.123580016536691</v>
      </c>
      <c r="AQ18">
        <f t="shared" si="3"/>
        <v>8.0461013631327827</v>
      </c>
      <c r="AR18">
        <f t="shared" si="3"/>
        <v>1.0736658602833904</v>
      </c>
      <c r="AS18">
        <f t="shared" si="3"/>
        <v>-3.8765961213588969</v>
      </c>
      <c r="AT18">
        <f t="shared" si="3"/>
        <v>-0.8883160820664876</v>
      </c>
      <c r="AU18">
        <f t="shared" si="3"/>
        <v>5.0073100921021796</v>
      </c>
      <c r="AV18"/>
    </row>
    <row r="19" spans="4:48" s="1" customFormat="1">
      <c r="D19" s="27"/>
    </row>
    <row r="20" spans="4:48" s="1" customFormat="1">
      <c r="D20" s="27" t="s">
        <v>132</v>
      </c>
      <c r="E20" s="1" t="s">
        <v>156</v>
      </c>
      <c r="F20" s="1" t="s">
        <v>156</v>
      </c>
      <c r="G20" s="1" t="s">
        <v>156</v>
      </c>
      <c r="H20" s="1" t="s">
        <v>206</v>
      </c>
    </row>
    <row r="21" spans="4:48" s="1" customFormat="1">
      <c r="D21" s="27" t="s">
        <v>255</v>
      </c>
      <c r="E21" s="1">
        <f>E6</f>
        <v>2</v>
      </c>
      <c r="F21" s="1">
        <f>F6</f>
        <v>3</v>
      </c>
      <c r="G21" s="1">
        <f>G6</f>
        <v>3</v>
      </c>
      <c r="H21" s="1">
        <f>G21*(1+H18/100)</f>
        <v>3.0517365085689896</v>
      </c>
      <c r="I21" s="1">
        <f t="shared" ref="I21:AU21" si="4">H21*(1+I18/100)</f>
        <v>3.1043652392442822</v>
      </c>
      <c r="J21" s="1">
        <f t="shared" si="4"/>
        <v>3.1579015788447604</v>
      </c>
      <c r="K21" s="1">
        <f t="shared" si="4"/>
        <v>3.2123611795427363</v>
      </c>
      <c r="L21" s="1">
        <f t="shared" si="4"/>
        <v>3.6504217037912525</v>
      </c>
      <c r="M21" s="1">
        <f t="shared" si="4"/>
        <v>3.4585182590502082</v>
      </c>
      <c r="N21" s="1">
        <f t="shared" si="4"/>
        <v>3.2836362882461958</v>
      </c>
      <c r="O21" s="1">
        <f t="shared" si="4"/>
        <v>2.8694932300451108</v>
      </c>
      <c r="P21" s="1">
        <f t="shared" si="4"/>
        <v>2.8685585874107438</v>
      </c>
      <c r="Q21" s="1">
        <f t="shared" si="4"/>
        <v>2.530012933195338</v>
      </c>
      <c r="R21" s="1">
        <f t="shared" si="4"/>
        <v>2.5641717243442947</v>
      </c>
      <c r="S21" s="1">
        <f t="shared" si="4"/>
        <v>2.5134887526644776</v>
      </c>
      <c r="T21" s="1">
        <f t="shared" si="4"/>
        <v>2.6175785517117012</v>
      </c>
      <c r="U21" s="1">
        <f t="shared" si="4"/>
        <v>2.8692124408553346</v>
      </c>
      <c r="V21" s="1">
        <f t="shared" si="4"/>
        <v>2.9681821814127254</v>
      </c>
      <c r="W21" s="1">
        <f t="shared" si="4"/>
        <v>3.0948036806667703</v>
      </c>
      <c r="X21" s="1">
        <f t="shared" si="4"/>
        <v>2.9053075077553405</v>
      </c>
      <c r="Y21" s="1">
        <f t="shared" si="4"/>
        <v>3.0808653382357956</v>
      </c>
      <c r="Z21" s="1">
        <f t="shared" si="4"/>
        <v>3.1566232859684047</v>
      </c>
      <c r="AA21" s="1">
        <f t="shared" si="4"/>
        <v>3.0408361498778573</v>
      </c>
      <c r="AB21" s="1">
        <f t="shared" si="4"/>
        <v>3.18084877500953</v>
      </c>
      <c r="AC21" s="1">
        <f t="shared" si="4"/>
        <v>3.3583776427936027</v>
      </c>
      <c r="AD21" s="1">
        <f t="shared" si="4"/>
        <v>3.5921279482332134</v>
      </c>
      <c r="AE21" s="1">
        <f t="shared" si="4"/>
        <v>3.4074887809828227</v>
      </c>
      <c r="AF21" s="1">
        <f t="shared" si="4"/>
        <v>3.575080328782021</v>
      </c>
      <c r="AG21" s="1">
        <f t="shared" si="4"/>
        <v>3.699574296830404</v>
      </c>
      <c r="AH21" s="1">
        <f t="shared" si="4"/>
        <v>3.7850428267325706</v>
      </c>
      <c r="AI21" s="1">
        <f t="shared" si="4"/>
        <v>3.9224145976734577</v>
      </c>
      <c r="AJ21" s="1">
        <f t="shared" si="4"/>
        <v>4.0804437461157157</v>
      </c>
      <c r="AK21" s="1">
        <f t="shared" si="4"/>
        <v>4.3811413194007214</v>
      </c>
      <c r="AL21" s="1">
        <f t="shared" si="4"/>
        <v>4.7441737977061402</v>
      </c>
      <c r="AM21" s="1">
        <f t="shared" si="4"/>
        <v>4.9415137749883389</v>
      </c>
      <c r="AN21" s="1">
        <f t="shared" si="4"/>
        <v>3.772991963618042</v>
      </c>
      <c r="AO21" s="1">
        <f t="shared" si="4"/>
        <v>3.7625846868069392</v>
      </c>
      <c r="AP21" s="1">
        <f t="shared" si="4"/>
        <v>4.2939963457380737</v>
      </c>
      <c r="AQ21" s="1">
        <f t="shared" si="4"/>
        <v>4.6394956442453763</v>
      </c>
      <c r="AR21" s="1">
        <f t="shared" si="4"/>
        <v>4.6893083250669738</v>
      </c>
      <c r="AS21" s="1">
        <f t="shared" si="4"/>
        <v>4.5075227804188671</v>
      </c>
      <c r="AT21" s="1">
        <f t="shared" si="4"/>
        <v>4.467481730657596</v>
      </c>
      <c r="AU21" s="1">
        <f t="shared" si="4"/>
        <v>4.6911823942196351</v>
      </c>
    </row>
    <row r="22" spans="4:48" s="1" customFormat="1">
      <c r="D22" s="27" t="s">
        <v>313</v>
      </c>
      <c r="E22" s="1">
        <v>0</v>
      </c>
      <c r="F22" s="1">
        <v>0</v>
      </c>
      <c r="G22" s="1">
        <v>0</v>
      </c>
      <c r="H22" s="1">
        <f t="shared" ref="H22:AU22" si="5">H21/H7</f>
        <v>3.0517365085689896</v>
      </c>
      <c r="I22" s="1" t="e">
        <f t="shared" si="5"/>
        <v>#DIV/0!</v>
      </c>
      <c r="J22" s="1">
        <f t="shared" si="5"/>
        <v>3.1579015788447604</v>
      </c>
      <c r="K22" s="1">
        <f t="shared" si="5"/>
        <v>3.2123611795427363</v>
      </c>
      <c r="L22" s="1" t="e">
        <f t="shared" si="5"/>
        <v>#DIV/0!</v>
      </c>
      <c r="M22" s="1" t="e">
        <f t="shared" si="5"/>
        <v>#DIV/0!</v>
      </c>
      <c r="N22" s="1" t="e">
        <f t="shared" si="5"/>
        <v>#DIV/0!</v>
      </c>
      <c r="O22" s="1">
        <f t="shared" si="5"/>
        <v>2.8694932300451108</v>
      </c>
      <c r="P22" s="1">
        <f t="shared" si="5"/>
        <v>0.35856982342634297</v>
      </c>
      <c r="Q22" s="1">
        <f t="shared" si="5"/>
        <v>0.42166882219922303</v>
      </c>
      <c r="R22" s="1">
        <f t="shared" si="5"/>
        <v>0.85472390811476495</v>
      </c>
      <c r="S22" s="1">
        <f t="shared" si="5"/>
        <v>0.41891479211074628</v>
      </c>
      <c r="T22" s="1" t="e">
        <f t="shared" si="5"/>
        <v>#DIV/0!</v>
      </c>
      <c r="U22" s="1" t="e">
        <f t="shared" si="5"/>
        <v>#DIV/0!</v>
      </c>
      <c r="V22" s="1" t="e">
        <f t="shared" si="5"/>
        <v>#DIV/0!</v>
      </c>
      <c r="W22" s="1">
        <f t="shared" si="5"/>
        <v>3.0948036806667703</v>
      </c>
      <c r="X22" s="1">
        <f t="shared" si="5"/>
        <v>2.9053075077553405</v>
      </c>
      <c r="Y22" s="1" t="e">
        <f t="shared" si="5"/>
        <v>#DIV/0!</v>
      </c>
      <c r="Z22" s="1" t="e">
        <f t="shared" si="5"/>
        <v>#DIV/0!</v>
      </c>
      <c r="AA22" s="1">
        <f t="shared" si="5"/>
        <v>3.0408361498778573</v>
      </c>
      <c r="AB22" s="1">
        <f t="shared" si="5"/>
        <v>3.18084877500953</v>
      </c>
      <c r="AC22" s="1">
        <f t="shared" si="5"/>
        <v>7.9961372447466733E-2</v>
      </c>
      <c r="AD22" s="1">
        <f t="shared" si="5"/>
        <v>6.4145141932735947E-2</v>
      </c>
      <c r="AE22" s="1">
        <f t="shared" si="5"/>
        <v>3.4074887809828227</v>
      </c>
      <c r="AF22" s="1" t="e">
        <f t="shared" si="5"/>
        <v>#DIV/0!</v>
      </c>
      <c r="AG22" s="1">
        <f t="shared" si="5"/>
        <v>3.699574296830404</v>
      </c>
      <c r="AH22" s="1" t="e">
        <f t="shared" si="5"/>
        <v>#DIV/0!</v>
      </c>
      <c r="AI22" s="1" t="e">
        <f t="shared" si="5"/>
        <v>#DIV/0!</v>
      </c>
      <c r="AJ22" s="1" t="e">
        <f t="shared" si="5"/>
        <v>#DIV/0!</v>
      </c>
      <c r="AK22" s="1" t="e">
        <f t="shared" si="5"/>
        <v>#DIV/0!</v>
      </c>
      <c r="AL22" s="1" t="e">
        <f t="shared" si="5"/>
        <v>#DIV/0!</v>
      </c>
      <c r="AM22" s="1" t="e">
        <f t="shared" si="5"/>
        <v>#DIV/0!</v>
      </c>
      <c r="AN22" s="1" t="e">
        <f t="shared" si="5"/>
        <v>#DIV/0!</v>
      </c>
      <c r="AO22" s="1" t="e">
        <f t="shared" si="5"/>
        <v>#DIV/0!</v>
      </c>
      <c r="AP22" s="1" t="e">
        <f t="shared" si="5"/>
        <v>#DIV/0!</v>
      </c>
      <c r="AQ22" s="1" t="e">
        <f t="shared" si="5"/>
        <v>#DIV/0!</v>
      </c>
      <c r="AR22" s="1" t="e">
        <f t="shared" si="5"/>
        <v>#DIV/0!</v>
      </c>
      <c r="AS22" s="1" t="e">
        <f t="shared" si="5"/>
        <v>#DIV/0!</v>
      </c>
      <c r="AT22" s="1" t="e">
        <f t="shared" si="5"/>
        <v>#DIV/0!</v>
      </c>
      <c r="AU22" s="1" t="e">
        <f t="shared" si="5"/>
        <v>#DIV/0!</v>
      </c>
    </row>
    <row r="23" spans="4:48">
      <c r="D23" s="8"/>
      <c r="E23" s="1"/>
      <c r="F23" s="1"/>
      <c r="G23" s="1"/>
    </row>
    <row r="24" spans="4:48" ht="21">
      <c r="D24" s="18" t="s">
        <v>165</v>
      </c>
    </row>
    <row r="25" spans="4:48">
      <c r="D25" s="8" t="s">
        <v>169</v>
      </c>
      <c r="AR25">
        <f>BI85</f>
        <v>106.89266467789152</v>
      </c>
      <c r="AS25">
        <f>BI86</f>
        <v>111.97915307081514</v>
      </c>
      <c r="AT25">
        <f>BI87</f>
        <v>119.14445401782001</v>
      </c>
      <c r="AU25">
        <f>BI88</f>
        <v>127.69208944484521</v>
      </c>
    </row>
    <row r="26" spans="4:48">
      <c r="D26" s="8"/>
    </row>
    <row r="27" spans="4:48">
      <c r="D27" s="8" t="s">
        <v>132</v>
      </c>
      <c r="E27" t="s">
        <v>156</v>
      </c>
      <c r="F27" t="s">
        <v>156</v>
      </c>
      <c r="G27" t="s">
        <v>156</v>
      </c>
      <c r="H27" t="s">
        <v>176</v>
      </c>
      <c r="I27" t="s">
        <v>176</v>
      </c>
      <c r="J27" t="s">
        <v>176</v>
      </c>
      <c r="K27" t="s">
        <v>176</v>
      </c>
      <c r="L27" t="s">
        <v>176</v>
      </c>
      <c r="M27" t="s">
        <v>176</v>
      </c>
      <c r="N27" t="s">
        <v>176</v>
      </c>
      <c r="O27" t="s">
        <v>176</v>
      </c>
      <c r="P27" t="s">
        <v>176</v>
      </c>
      <c r="Q27" t="s">
        <v>179</v>
      </c>
      <c r="R27" t="s">
        <v>178</v>
      </c>
      <c r="S27" t="s">
        <v>180</v>
      </c>
      <c r="T27" t="s">
        <v>176</v>
      </c>
      <c r="U27" t="s">
        <v>176</v>
      </c>
      <c r="V27" t="s">
        <v>176</v>
      </c>
      <c r="W27" t="s">
        <v>176</v>
      </c>
      <c r="X27" t="s">
        <v>176</v>
      </c>
      <c r="Y27" t="s">
        <v>176</v>
      </c>
      <c r="Z27" t="s">
        <v>176</v>
      </c>
      <c r="AA27" t="s">
        <v>176</v>
      </c>
      <c r="AB27" t="s">
        <v>176</v>
      </c>
      <c r="AC27" t="s">
        <v>176</v>
      </c>
      <c r="AD27" t="s">
        <v>176</v>
      </c>
      <c r="AE27" t="s">
        <v>176</v>
      </c>
      <c r="AF27" t="s">
        <v>176</v>
      </c>
      <c r="AG27" t="s">
        <v>176</v>
      </c>
      <c r="AH27" t="s">
        <v>176</v>
      </c>
      <c r="AI27" t="s">
        <v>176</v>
      </c>
      <c r="AJ27" t="s">
        <v>176</v>
      </c>
      <c r="AK27" t="s">
        <v>176</v>
      </c>
      <c r="AL27" t="s">
        <v>176</v>
      </c>
      <c r="AM27" t="s">
        <v>176</v>
      </c>
      <c r="AN27" t="s">
        <v>176</v>
      </c>
      <c r="AO27" t="s">
        <v>176</v>
      </c>
      <c r="AP27" t="s">
        <v>176</v>
      </c>
      <c r="AQ27" t="s">
        <v>176</v>
      </c>
      <c r="AR27" t="s">
        <v>160</v>
      </c>
      <c r="AS27" t="s">
        <v>160</v>
      </c>
      <c r="AT27" t="s">
        <v>160</v>
      </c>
      <c r="AU27" t="s">
        <v>160</v>
      </c>
    </row>
    <row r="28" spans="4:48">
      <c r="D28" s="8" t="s">
        <v>175</v>
      </c>
      <c r="E28">
        <f>E9</f>
        <v>17</v>
      </c>
      <c r="F28">
        <f>F9</f>
        <v>19</v>
      </c>
      <c r="G28">
        <f>G9</f>
        <v>22</v>
      </c>
      <c r="H28">
        <f t="shared" ref="H28:P28" si="6">$G28 + ($AR28-$G28) / ($AR$1-$G$1) * (H$1-$G$1)</f>
        <v>24.294396342645715</v>
      </c>
      <c r="I28">
        <f t="shared" si="6"/>
        <v>26.588792685291434</v>
      </c>
      <c r="J28">
        <f t="shared" si="6"/>
        <v>28.883189027937149</v>
      </c>
      <c r="K28">
        <f t="shared" si="6"/>
        <v>31.177585370582868</v>
      </c>
      <c r="L28">
        <f t="shared" si="6"/>
        <v>33.471981713228587</v>
      </c>
      <c r="M28">
        <f t="shared" si="6"/>
        <v>35.766378055874299</v>
      </c>
      <c r="N28">
        <f t="shared" si="6"/>
        <v>38.060774398520017</v>
      </c>
      <c r="O28">
        <f t="shared" si="6"/>
        <v>40.355170741165736</v>
      </c>
      <c r="P28">
        <f t="shared" si="6"/>
        <v>42.649567083811448</v>
      </c>
      <c r="Q28">
        <v>17.760000000000002</v>
      </c>
      <c r="R28">
        <v>8.4600000000000009</v>
      </c>
      <c r="S28">
        <v>25</v>
      </c>
      <c r="T28">
        <f t="shared" ref="T28:AQ28" si="7">$G28 + ($AR28-$G28) / ($AR$1-$G$1) * (T$1-$G$1)</f>
        <v>51.827152454394316</v>
      </c>
      <c r="U28">
        <f t="shared" si="7"/>
        <v>54.121548797040035</v>
      </c>
      <c r="V28">
        <f t="shared" si="7"/>
        <v>56.415945139685746</v>
      </c>
      <c r="W28">
        <f t="shared" si="7"/>
        <v>58.710341482331465</v>
      </c>
      <c r="X28">
        <f t="shared" si="7"/>
        <v>61.004737824977184</v>
      </c>
      <c r="Y28">
        <f t="shared" si="7"/>
        <v>63.299134167622896</v>
      </c>
      <c r="Z28">
        <f t="shared" si="7"/>
        <v>65.593530510268607</v>
      </c>
      <c r="AA28">
        <f t="shared" si="7"/>
        <v>67.887926852914333</v>
      </c>
      <c r="AB28">
        <f t="shared" si="7"/>
        <v>70.182323195560045</v>
      </c>
      <c r="AC28">
        <f t="shared" si="7"/>
        <v>72.476719538205771</v>
      </c>
      <c r="AD28">
        <f t="shared" si="7"/>
        <v>74.771115880851482</v>
      </c>
      <c r="AE28">
        <f t="shared" si="7"/>
        <v>77.065512223497194</v>
      </c>
      <c r="AF28">
        <f t="shared" si="7"/>
        <v>79.359908566142906</v>
      </c>
      <c r="AG28">
        <f t="shared" si="7"/>
        <v>81.654304908788632</v>
      </c>
      <c r="AH28">
        <f t="shared" si="7"/>
        <v>83.948701251434358</v>
      </c>
      <c r="AI28">
        <f t="shared" si="7"/>
        <v>86.243097594080069</v>
      </c>
      <c r="AJ28">
        <f t="shared" si="7"/>
        <v>88.537493936725781</v>
      </c>
      <c r="AK28">
        <f t="shared" si="7"/>
        <v>90.831890279371493</v>
      </c>
      <c r="AL28">
        <f t="shared" si="7"/>
        <v>93.126286622017219</v>
      </c>
      <c r="AM28">
        <f t="shared" si="7"/>
        <v>95.42068296466293</v>
      </c>
      <c r="AN28">
        <f t="shared" si="7"/>
        <v>97.715079307308642</v>
      </c>
      <c r="AO28">
        <f t="shared" si="7"/>
        <v>100.00947564995437</v>
      </c>
      <c r="AP28">
        <f t="shared" si="7"/>
        <v>102.30387199260008</v>
      </c>
      <c r="AQ28">
        <f t="shared" si="7"/>
        <v>104.59826833524579</v>
      </c>
      <c r="AR28">
        <f>AR25</f>
        <v>106.89266467789152</v>
      </c>
      <c r="AS28">
        <f t="shared" ref="AS28:AU28" si="8">AS25</f>
        <v>111.97915307081514</v>
      </c>
      <c r="AT28">
        <f t="shared" si="8"/>
        <v>119.14445401782001</v>
      </c>
      <c r="AU28">
        <f t="shared" si="8"/>
        <v>127.69208944484521</v>
      </c>
    </row>
    <row r="29" spans="4:48">
      <c r="D29" s="8" t="s">
        <v>177</v>
      </c>
      <c r="E29">
        <v>0</v>
      </c>
      <c r="F29">
        <v>0</v>
      </c>
      <c r="G29">
        <v>0</v>
      </c>
      <c r="H29">
        <f t="shared" ref="H29:AU29" si="9">H28/H11</f>
        <v>8.0981321142152382E-2</v>
      </c>
      <c r="I29">
        <f t="shared" si="9"/>
        <v>9.4622038025948166E-2</v>
      </c>
      <c r="J29">
        <f t="shared" si="9"/>
        <v>9.9597203544610866E-2</v>
      </c>
      <c r="K29">
        <f t="shared" si="9"/>
        <v>0.10392528456860955</v>
      </c>
      <c r="L29">
        <f t="shared" si="9"/>
        <v>0.13774478071287485</v>
      </c>
      <c r="M29">
        <f t="shared" si="9"/>
        <v>0.11612460407751396</v>
      </c>
      <c r="N29">
        <f t="shared" si="9"/>
        <v>0.11194345411329416</v>
      </c>
      <c r="O29">
        <f t="shared" si="9"/>
        <v>0.1190418015963591</v>
      </c>
      <c r="P29">
        <f t="shared" si="9"/>
        <v>0.13892367128277344</v>
      </c>
      <c r="Q29">
        <f t="shared" si="9"/>
        <v>0.16</v>
      </c>
      <c r="R29">
        <f t="shared" si="9"/>
        <v>0.18000000000000002</v>
      </c>
      <c r="S29">
        <f t="shared" si="9"/>
        <v>0.2</v>
      </c>
      <c r="T29">
        <f t="shared" si="9"/>
        <v>0.21960657819658608</v>
      </c>
      <c r="U29">
        <f t="shared" si="9"/>
        <v>0.19971051216619939</v>
      </c>
      <c r="V29">
        <f t="shared" si="9"/>
        <v>0.18995267723799913</v>
      </c>
      <c r="W29">
        <f t="shared" si="9"/>
        <v>0.19376350324201805</v>
      </c>
      <c r="X29">
        <f t="shared" si="9"/>
        <v>0.19936188831691889</v>
      </c>
      <c r="Y29">
        <f t="shared" si="9"/>
        <v>0.19842988767279904</v>
      </c>
      <c r="Z29">
        <f t="shared" si="9"/>
        <v>0.19757087503092954</v>
      </c>
      <c r="AA29">
        <f t="shared" si="9"/>
        <v>0.1990848294806872</v>
      </c>
      <c r="AB29">
        <f t="shared" si="9"/>
        <v>0.22712725953255677</v>
      </c>
      <c r="AC29">
        <f t="shared" si="9"/>
        <v>0.2286331846631097</v>
      </c>
      <c r="AD29">
        <f t="shared" si="9"/>
        <v>0.22589460991193802</v>
      </c>
      <c r="AE29">
        <f t="shared" si="9"/>
        <v>0.19460987935226565</v>
      </c>
      <c r="AF29">
        <f t="shared" si="9"/>
        <v>0.30060571426569282</v>
      </c>
      <c r="AG29">
        <f t="shared" si="9"/>
        <v>0.21950081964728127</v>
      </c>
      <c r="AH29">
        <f t="shared" si="9"/>
        <v>0.22688838176063339</v>
      </c>
      <c r="AI29">
        <f t="shared" si="9"/>
        <v>0.23121473885812352</v>
      </c>
      <c r="AJ29">
        <f t="shared" si="9"/>
        <v>0.26350444624025532</v>
      </c>
      <c r="AK29">
        <f t="shared" si="9"/>
        <v>0.47806258041774469</v>
      </c>
      <c r="AL29">
        <f t="shared" si="9"/>
        <v>0.53520854380469662</v>
      </c>
      <c r="AM29">
        <f t="shared" si="9"/>
        <v>0.43571088111718231</v>
      </c>
      <c r="AN29">
        <f t="shared" si="9"/>
        <v>0.31623003012073997</v>
      </c>
      <c r="AO29">
        <f t="shared" si="9"/>
        <v>0.43294145303010551</v>
      </c>
      <c r="AP29">
        <f t="shared" si="9"/>
        <v>0.40119165487294151</v>
      </c>
      <c r="AQ29">
        <f t="shared" si="9"/>
        <v>0.4167261686663179</v>
      </c>
      <c r="AR29">
        <f t="shared" si="9"/>
        <v>0.39443787704019012</v>
      </c>
      <c r="AS29">
        <f t="shared" si="9"/>
        <v>0.33426612856959742</v>
      </c>
      <c r="AT29">
        <f t="shared" si="9"/>
        <v>0.33373796643647063</v>
      </c>
      <c r="AU29">
        <f t="shared" si="9"/>
        <v>0.35176884144585457</v>
      </c>
    </row>
    <row r="30" spans="4:48">
      <c r="D30" s="8"/>
    </row>
    <row r="31" spans="4:48" ht="21">
      <c r="D31" s="18" t="s">
        <v>164</v>
      </c>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3"/>
      <c r="AN31" s="13"/>
      <c r="AO31" s="13"/>
      <c r="AP31" s="13"/>
      <c r="AQ31" s="13"/>
      <c r="AR31" s="13"/>
      <c r="AS31" s="13"/>
      <c r="AT31" s="13"/>
      <c r="AU31" s="13"/>
    </row>
    <row r="32" spans="4:48">
      <c r="D32" s="8" t="s">
        <v>170</v>
      </c>
      <c r="E32" s="14">
        <f t="shared" ref="E32:AU32" si="10">0.6*E4</f>
        <v>150</v>
      </c>
      <c r="F32" s="14">
        <f t="shared" si="10"/>
        <v>171.6</v>
      </c>
      <c r="G32" s="14">
        <f t="shared" si="10"/>
        <v>199.79999999999998</v>
      </c>
      <c r="H32" s="14">
        <f t="shared" si="10"/>
        <v>210.6</v>
      </c>
      <c r="I32" s="14">
        <f t="shared" si="10"/>
        <v>204</v>
      </c>
      <c r="J32" s="14">
        <f t="shared" si="10"/>
        <v>215.4</v>
      </c>
      <c r="K32" s="14">
        <f t="shared" si="10"/>
        <v>226.79999999999998</v>
      </c>
      <c r="L32" s="14">
        <f t="shared" si="10"/>
        <v>192</v>
      </c>
      <c r="M32" s="14">
        <f t="shared" si="10"/>
        <v>238.79999999999998</v>
      </c>
      <c r="N32" s="14">
        <f t="shared" si="10"/>
        <v>272.39999999999998</v>
      </c>
      <c r="O32" s="14">
        <f t="shared" si="10"/>
        <v>275.39999999999998</v>
      </c>
      <c r="P32" s="14">
        <f t="shared" si="10"/>
        <v>255</v>
      </c>
      <c r="Q32" s="14">
        <f t="shared" si="10"/>
        <v>131.4</v>
      </c>
      <c r="R32" s="14">
        <f t="shared" si="10"/>
        <v>93</v>
      </c>
      <c r="S32" s="14">
        <f t="shared" si="10"/>
        <v>154.19999999999999</v>
      </c>
      <c r="T32" s="14">
        <f t="shared" si="10"/>
        <v>225.6</v>
      </c>
      <c r="U32" s="14">
        <f t="shared" si="10"/>
        <v>241.2</v>
      </c>
      <c r="V32" s="14">
        <f t="shared" si="10"/>
        <v>247.79999999999998</v>
      </c>
      <c r="W32" s="14">
        <f t="shared" si="10"/>
        <v>270</v>
      </c>
      <c r="X32" s="14">
        <f t="shared" si="10"/>
        <v>295.2</v>
      </c>
      <c r="Y32" s="14">
        <f t="shared" si="10"/>
        <v>315</v>
      </c>
      <c r="Z32" s="14">
        <f t="shared" si="10"/>
        <v>340.8</v>
      </c>
      <c r="AA32" s="14">
        <f t="shared" si="10"/>
        <v>324.59999999999997</v>
      </c>
      <c r="AB32" s="14">
        <f t="shared" si="10"/>
        <v>313.8</v>
      </c>
      <c r="AC32" s="14">
        <f t="shared" si="10"/>
        <v>314.39999999999998</v>
      </c>
      <c r="AD32" s="14">
        <f t="shared" si="10"/>
        <v>342</v>
      </c>
      <c r="AE32" s="14">
        <f t="shared" si="10"/>
        <v>353.4</v>
      </c>
      <c r="AF32" s="14">
        <f t="shared" si="10"/>
        <v>197.4</v>
      </c>
      <c r="AG32" s="14">
        <f t="shared" si="10"/>
        <v>267</v>
      </c>
      <c r="AH32" s="14">
        <f t="shared" si="10"/>
        <v>340.8</v>
      </c>
      <c r="AI32" s="14">
        <f t="shared" si="10"/>
        <v>340.8</v>
      </c>
      <c r="AJ32" s="14">
        <f t="shared" si="10"/>
        <v>259.8</v>
      </c>
      <c r="AK32" s="14">
        <f t="shared" si="10"/>
        <v>200.4</v>
      </c>
      <c r="AL32" s="14">
        <f t="shared" si="10"/>
        <v>272.39999999999998</v>
      </c>
      <c r="AM32" s="14">
        <f t="shared" si="10"/>
        <v>290.39999999999998</v>
      </c>
      <c r="AN32" s="14">
        <f t="shared" si="10"/>
        <v>289.8</v>
      </c>
      <c r="AO32" s="14">
        <f t="shared" si="10"/>
        <v>192.6</v>
      </c>
      <c r="AP32" s="14">
        <f t="shared" si="10"/>
        <v>319.8</v>
      </c>
      <c r="AQ32" s="14">
        <f t="shared" si="10"/>
        <v>354.59999999999997</v>
      </c>
      <c r="AR32" s="14">
        <f t="shared" si="10"/>
        <v>361.2</v>
      </c>
      <c r="AS32" s="14">
        <f t="shared" si="10"/>
        <v>390</v>
      </c>
      <c r="AT32" s="14">
        <f t="shared" si="10"/>
        <v>416.4</v>
      </c>
      <c r="AU32" s="14">
        <f t="shared" si="10"/>
        <v>424.8</v>
      </c>
    </row>
    <row r="33" spans="4:47">
      <c r="D33" s="8" t="s">
        <v>168</v>
      </c>
      <c r="E33" s="14"/>
      <c r="F33" s="14"/>
      <c r="G33" s="14"/>
      <c r="H33" s="14"/>
      <c r="I33" s="14"/>
      <c r="J33" s="14"/>
      <c r="K33" s="14"/>
      <c r="L33" s="14"/>
      <c r="M33" s="14"/>
      <c r="N33" s="14"/>
      <c r="O33" s="14"/>
      <c r="P33" s="14"/>
      <c r="Q33" s="14"/>
      <c r="R33" s="14"/>
      <c r="S33" s="14"/>
      <c r="T33" s="14"/>
      <c r="U33" s="14"/>
      <c r="V33" s="14"/>
      <c r="W33" s="14"/>
      <c r="X33" s="14"/>
      <c r="Y33" s="14"/>
      <c r="Z33" s="14"/>
      <c r="AA33" s="14"/>
      <c r="AB33" s="14"/>
      <c r="AC33" s="14"/>
      <c r="AD33" s="14"/>
      <c r="AE33" s="14"/>
      <c r="AF33" s="14"/>
      <c r="AG33" s="14"/>
      <c r="AH33" s="14"/>
      <c r="AI33" s="14"/>
      <c r="AJ33" s="14"/>
      <c r="AK33" s="14"/>
      <c r="AL33" s="14"/>
      <c r="AM33" s="14"/>
      <c r="AN33" s="14"/>
      <c r="AO33" s="14"/>
      <c r="AP33" s="14"/>
      <c r="AQ33" s="14"/>
      <c r="AR33" s="14"/>
      <c r="AS33" s="14">
        <f>$BI$74</f>
        <v>51.291057618041997</v>
      </c>
      <c r="AT33" s="14">
        <f>$BI$75</f>
        <v>52.691229587317203</v>
      </c>
      <c r="AU33" s="14">
        <f>$BI$76</f>
        <v>50.573946697890001</v>
      </c>
    </row>
    <row r="34" spans="4:47">
      <c r="D34" s="8" t="s">
        <v>123</v>
      </c>
      <c r="E34" s="13">
        <f>E32/E8</f>
        <v>0.88235294117647056</v>
      </c>
      <c r="F34" s="13">
        <f>F32/F8</f>
        <v>0.88453608247422677</v>
      </c>
      <c r="G34" s="13">
        <f>G32/G8</f>
        <v>0.88407079646017694</v>
      </c>
    </row>
    <row r="35" spans="4:47">
      <c r="E35" s="13"/>
      <c r="F35" s="13"/>
      <c r="G35" s="13"/>
    </row>
    <row r="36" spans="4:47">
      <c r="D36" s="8" t="s">
        <v>132</v>
      </c>
      <c r="E36" t="s">
        <v>156</v>
      </c>
      <c r="F36" t="s">
        <v>156</v>
      </c>
      <c r="G36" t="s">
        <v>156</v>
      </c>
      <c r="H36" t="s">
        <v>139</v>
      </c>
      <c r="I36" t="s">
        <v>139</v>
      </c>
      <c r="J36" t="s">
        <v>139</v>
      </c>
      <c r="K36" t="s">
        <v>139</v>
      </c>
      <c r="L36" t="s">
        <v>139</v>
      </c>
      <c r="M36" t="s">
        <v>139</v>
      </c>
      <c r="N36" t="s">
        <v>139</v>
      </c>
      <c r="O36" t="s">
        <v>139</v>
      </c>
      <c r="P36" t="s">
        <v>198</v>
      </c>
      <c r="Q36" t="s">
        <v>162</v>
      </c>
      <c r="R36" t="s">
        <v>197</v>
      </c>
      <c r="S36" t="s">
        <v>162</v>
      </c>
      <c r="T36" t="s">
        <v>163</v>
      </c>
      <c r="U36" t="s">
        <v>157</v>
      </c>
      <c r="V36" t="s">
        <v>157</v>
      </c>
      <c r="W36" t="s">
        <v>157</v>
      </c>
      <c r="X36" t="s">
        <v>157</v>
      </c>
      <c r="Y36" t="s">
        <v>157</v>
      </c>
      <c r="Z36" t="s">
        <v>157</v>
      </c>
      <c r="AA36" t="s">
        <v>157</v>
      </c>
      <c r="AB36" t="s">
        <v>157</v>
      </c>
      <c r="AC36" t="s">
        <v>157</v>
      </c>
      <c r="AD36" t="s">
        <v>157</v>
      </c>
      <c r="AE36" t="s">
        <v>157</v>
      </c>
      <c r="AF36" t="s">
        <v>157</v>
      </c>
      <c r="AG36" t="s">
        <v>157</v>
      </c>
      <c r="AH36" t="s">
        <v>157</v>
      </c>
      <c r="AI36" t="s">
        <v>157</v>
      </c>
      <c r="AJ36" t="s">
        <v>157</v>
      </c>
      <c r="AK36" t="s">
        <v>158</v>
      </c>
      <c r="AL36" t="s">
        <v>159</v>
      </c>
      <c r="AM36" t="s">
        <v>159</v>
      </c>
      <c r="AN36" t="s">
        <v>159</v>
      </c>
      <c r="AO36" t="s">
        <v>159</v>
      </c>
      <c r="AP36" t="s">
        <v>159</v>
      </c>
      <c r="AQ36" t="s">
        <v>159</v>
      </c>
      <c r="AR36" t="s">
        <v>159</v>
      </c>
      <c r="AS36" t="s">
        <v>160</v>
      </c>
      <c r="AT36" t="s">
        <v>160</v>
      </c>
      <c r="AU36" t="s">
        <v>160</v>
      </c>
    </row>
    <row r="37" spans="4:47">
      <c r="D37" s="8" t="s">
        <v>155</v>
      </c>
      <c r="E37">
        <f>E8</f>
        <v>170</v>
      </c>
      <c r="F37">
        <f>F8</f>
        <v>194</v>
      </c>
      <c r="G37">
        <f>G8</f>
        <v>226</v>
      </c>
      <c r="H37">
        <f t="shared" ref="H37:O37" si="11">0.6*H4</f>
        <v>210.6</v>
      </c>
      <c r="I37">
        <f t="shared" si="11"/>
        <v>204</v>
      </c>
      <c r="J37">
        <f t="shared" si="11"/>
        <v>215.4</v>
      </c>
      <c r="K37">
        <f t="shared" si="11"/>
        <v>226.79999999999998</v>
      </c>
      <c r="L37">
        <f t="shared" si="11"/>
        <v>192</v>
      </c>
      <c r="M37">
        <f t="shared" si="11"/>
        <v>238.79999999999998</v>
      </c>
      <c r="N37">
        <f t="shared" si="11"/>
        <v>272.39999999999998</v>
      </c>
      <c r="O37">
        <f t="shared" si="11"/>
        <v>275.39999999999998</v>
      </c>
      <c r="P37">
        <f>0.8*250</f>
        <v>200</v>
      </c>
      <c r="Q37">
        <f>0.2*250</f>
        <v>50</v>
      </c>
      <c r="R37">
        <v>25</v>
      </c>
      <c r="S37">
        <f t="shared" ref="S37" si="12">0.2*250</f>
        <v>50</v>
      </c>
      <c r="T37">
        <f>0.4*250</f>
        <v>100</v>
      </c>
      <c r="U37">
        <f t="shared" ref="U37:AI37" si="13">0.6*250</f>
        <v>150</v>
      </c>
      <c r="V37">
        <f t="shared" si="13"/>
        <v>150</v>
      </c>
      <c r="W37">
        <f t="shared" si="13"/>
        <v>150</v>
      </c>
      <c r="X37">
        <f t="shared" si="13"/>
        <v>150</v>
      </c>
      <c r="Y37">
        <f t="shared" si="13"/>
        <v>150</v>
      </c>
      <c r="Z37">
        <f t="shared" si="13"/>
        <v>150</v>
      </c>
      <c r="AA37">
        <f t="shared" si="13"/>
        <v>150</v>
      </c>
      <c r="AB37">
        <f t="shared" si="13"/>
        <v>150</v>
      </c>
      <c r="AC37">
        <f t="shared" si="13"/>
        <v>150</v>
      </c>
      <c r="AD37">
        <f t="shared" si="13"/>
        <v>150</v>
      </c>
      <c r="AE37">
        <f t="shared" si="13"/>
        <v>150</v>
      </c>
      <c r="AF37">
        <f t="shared" si="13"/>
        <v>150</v>
      </c>
      <c r="AG37">
        <f t="shared" si="13"/>
        <v>150</v>
      </c>
      <c r="AH37">
        <f t="shared" si="13"/>
        <v>150</v>
      </c>
      <c r="AI37">
        <f t="shared" si="13"/>
        <v>150</v>
      </c>
      <c r="AJ37">
        <f>0.2*250</f>
        <v>50</v>
      </c>
      <c r="AK37">
        <v>12.5</v>
      </c>
      <c r="AL37">
        <v>0</v>
      </c>
      <c r="AM37">
        <v>0</v>
      </c>
      <c r="AN37">
        <v>0</v>
      </c>
      <c r="AO37">
        <v>0</v>
      </c>
      <c r="AP37">
        <v>0</v>
      </c>
      <c r="AQ37">
        <v>0</v>
      </c>
      <c r="AR37">
        <v>0</v>
      </c>
      <c r="AS37">
        <f>AS33</f>
        <v>51.291057618041997</v>
      </c>
      <c r="AT37">
        <f>AT33</f>
        <v>52.691229587317203</v>
      </c>
      <c r="AU37">
        <f>AU33</f>
        <v>50.573946697890001</v>
      </c>
    </row>
    <row r="38" spans="4:47">
      <c r="D38" s="8" t="s">
        <v>196</v>
      </c>
      <c r="E38">
        <v>0</v>
      </c>
      <c r="F38">
        <v>0</v>
      </c>
      <c r="G38">
        <v>0</v>
      </c>
      <c r="H38">
        <f t="shared" ref="H38:AU38" si="14">H37/H11</f>
        <v>0.70199999999999996</v>
      </c>
      <c r="I38">
        <f t="shared" si="14"/>
        <v>0.72597864768683273</v>
      </c>
      <c r="J38">
        <f t="shared" si="14"/>
        <v>0.74275862068965515</v>
      </c>
      <c r="K38">
        <f t="shared" si="14"/>
        <v>0.75599999999999989</v>
      </c>
      <c r="L38">
        <f t="shared" si="14"/>
        <v>0.79012345679012341</v>
      </c>
      <c r="M38">
        <f t="shared" si="14"/>
        <v>0.77532467532467531</v>
      </c>
      <c r="N38">
        <f t="shared" si="14"/>
        <v>0.80117647058823527</v>
      </c>
      <c r="O38">
        <f t="shared" si="14"/>
        <v>0.81238938053097343</v>
      </c>
      <c r="P38">
        <f t="shared" si="14"/>
        <v>0.65146579804560256</v>
      </c>
      <c r="Q38">
        <f t="shared" si="14"/>
        <v>0.45045045045045046</v>
      </c>
      <c r="R38">
        <f t="shared" si="14"/>
        <v>0.53191489361702127</v>
      </c>
      <c r="S38">
        <f t="shared" si="14"/>
        <v>0.4</v>
      </c>
      <c r="T38">
        <f t="shared" si="14"/>
        <v>0.42372881355932202</v>
      </c>
      <c r="U38">
        <f t="shared" si="14"/>
        <v>0.55350553505535061</v>
      </c>
      <c r="V38">
        <f t="shared" si="14"/>
        <v>0.50505050505050508</v>
      </c>
      <c r="W38">
        <f t="shared" si="14"/>
        <v>0.49504950495049505</v>
      </c>
      <c r="X38">
        <f t="shared" si="14"/>
        <v>0.49019607843137253</v>
      </c>
      <c r="Y38">
        <f t="shared" si="14"/>
        <v>0.47021943573667713</v>
      </c>
      <c r="Z38">
        <f t="shared" si="14"/>
        <v>0.45180722891566266</v>
      </c>
      <c r="AA38">
        <f t="shared" si="14"/>
        <v>0.43988269794721407</v>
      </c>
      <c r="AB38">
        <f t="shared" si="14"/>
        <v>0.4854368932038835</v>
      </c>
      <c r="AC38">
        <f t="shared" si="14"/>
        <v>0.47318611987381703</v>
      </c>
      <c r="AD38">
        <f t="shared" si="14"/>
        <v>0.45317220543806647</v>
      </c>
      <c r="AE38">
        <f t="shared" si="14"/>
        <v>0.37878787878787878</v>
      </c>
      <c r="AF38">
        <f t="shared" si="14"/>
        <v>0.56818181818181823</v>
      </c>
      <c r="AG38">
        <f t="shared" si="14"/>
        <v>0.40322580645161288</v>
      </c>
      <c r="AH38">
        <f t="shared" si="14"/>
        <v>0.40540540540540543</v>
      </c>
      <c r="AI38">
        <f t="shared" si="14"/>
        <v>0.40214477211796246</v>
      </c>
      <c r="AJ38">
        <f t="shared" si="14"/>
        <v>0.14880952380952381</v>
      </c>
      <c r="AK38">
        <f t="shared" si="14"/>
        <v>6.5789473684210523E-2</v>
      </c>
      <c r="AL38">
        <f t="shared" si="14"/>
        <v>0</v>
      </c>
      <c r="AM38">
        <f t="shared" si="14"/>
        <v>0</v>
      </c>
      <c r="AN38">
        <f t="shared" si="14"/>
        <v>0</v>
      </c>
      <c r="AO38">
        <f t="shared" si="14"/>
        <v>0</v>
      </c>
      <c r="AP38">
        <f t="shared" si="14"/>
        <v>0</v>
      </c>
      <c r="AQ38">
        <f t="shared" si="14"/>
        <v>0</v>
      </c>
      <c r="AR38">
        <f t="shared" si="14"/>
        <v>0</v>
      </c>
      <c r="AS38">
        <f t="shared" si="14"/>
        <v>0.15310763468072239</v>
      </c>
      <c r="AT38">
        <f t="shared" si="14"/>
        <v>0.14759448063674285</v>
      </c>
      <c r="AU38">
        <f t="shared" si="14"/>
        <v>0.1393221672118182</v>
      </c>
    </row>
    <row r="39" spans="4:47">
      <c r="D39" s="8"/>
    </row>
    <row r="40" spans="4:47" ht="21">
      <c r="D40" s="18" t="s">
        <v>26</v>
      </c>
    </row>
    <row r="41" spans="4:47">
      <c r="D41" s="23" t="s">
        <v>132</v>
      </c>
      <c r="E41" t="s">
        <v>156</v>
      </c>
      <c r="F41" t="s">
        <v>156</v>
      </c>
      <c r="G41" t="s">
        <v>156</v>
      </c>
      <c r="H41" t="s">
        <v>188</v>
      </c>
      <c r="I41" t="s">
        <v>188</v>
      </c>
      <c r="J41" t="s">
        <v>188</v>
      </c>
      <c r="K41" t="s">
        <v>189</v>
      </c>
      <c r="L41" t="s">
        <v>195</v>
      </c>
    </row>
    <row r="42" spans="4:47">
      <c r="D42" s="8" t="s">
        <v>187</v>
      </c>
      <c r="E42">
        <f>E10</f>
        <v>1</v>
      </c>
      <c r="F42">
        <f>F10</f>
        <v>2</v>
      </c>
      <c r="G42">
        <f>G10</f>
        <v>2</v>
      </c>
      <c r="H42">
        <v>2.25</v>
      </c>
      <c r="I42">
        <v>2.5</v>
      </c>
      <c r="J42">
        <v>2.75</v>
      </c>
      <c r="K42">
        <v>3</v>
      </c>
      <c r="L42">
        <v>2.5</v>
      </c>
      <c r="M42">
        <v>2</v>
      </c>
      <c r="N42">
        <v>1.5</v>
      </c>
      <c r="O42">
        <v>1</v>
      </c>
    </row>
    <row r="43" spans="4:47">
      <c r="D43" s="8" t="s">
        <v>200</v>
      </c>
      <c r="E43">
        <v>0</v>
      </c>
      <c r="F43">
        <v>0</v>
      </c>
      <c r="G43">
        <v>0</v>
      </c>
      <c r="H43">
        <f t="shared" ref="H43:O43" si="15">H42/H11</f>
        <v>7.4999999999999997E-3</v>
      </c>
      <c r="I43">
        <f t="shared" si="15"/>
        <v>8.8967971530249119E-3</v>
      </c>
      <c r="J43">
        <f t="shared" si="15"/>
        <v>9.482758620689655E-3</v>
      </c>
      <c r="K43">
        <f t="shared" si="15"/>
        <v>0.01</v>
      </c>
      <c r="L43">
        <f t="shared" si="15"/>
        <v>1.0288065843621399E-2</v>
      </c>
      <c r="M43">
        <f t="shared" si="15"/>
        <v>6.4935064935064939E-3</v>
      </c>
      <c r="N43">
        <f t="shared" si="15"/>
        <v>4.4117647058823529E-3</v>
      </c>
      <c r="O43">
        <f t="shared" si="15"/>
        <v>2.9498525073746312E-3</v>
      </c>
    </row>
    <row r="44" spans="4:47">
      <c r="D44" s="8"/>
    </row>
    <row r="45" spans="4:47">
      <c r="D45" s="8"/>
    </row>
    <row r="46" spans="4:47" ht="21">
      <c r="D46" s="18" t="s">
        <v>182</v>
      </c>
    </row>
    <row r="47" spans="4:47">
      <c r="D47" s="8" t="s">
        <v>181</v>
      </c>
      <c r="E47">
        <f>E11</f>
        <v>22</v>
      </c>
      <c r="F47">
        <f>F11</f>
        <v>25</v>
      </c>
      <c r="G47">
        <f>G11</f>
        <v>29</v>
      </c>
      <c r="H47">
        <f t="shared" ref="H47:AU47" si="16">H11-H37-H28-H42</f>
        <v>62.855603657354294</v>
      </c>
      <c r="I47">
        <f t="shared" si="16"/>
        <v>47.911207314708562</v>
      </c>
      <c r="J47">
        <f t="shared" si="16"/>
        <v>42.966810972062845</v>
      </c>
      <c r="K47">
        <f t="shared" si="16"/>
        <v>39.022414629417149</v>
      </c>
      <c r="L47">
        <f t="shared" si="16"/>
        <v>15.028018286771413</v>
      </c>
      <c r="M47">
        <f t="shared" si="16"/>
        <v>31.433621944125719</v>
      </c>
      <c r="N47">
        <f t="shared" si="16"/>
        <v>28.039225601480005</v>
      </c>
      <c r="O47">
        <f t="shared" si="16"/>
        <v>22.244829258834287</v>
      </c>
      <c r="P47">
        <f t="shared" si="16"/>
        <v>64.350432916188552</v>
      </c>
      <c r="Q47">
        <f t="shared" si="16"/>
        <v>43.239999999999995</v>
      </c>
      <c r="R47">
        <f t="shared" si="16"/>
        <v>13.54</v>
      </c>
      <c r="S47">
        <f t="shared" si="16"/>
        <v>50</v>
      </c>
      <c r="T47">
        <f t="shared" si="16"/>
        <v>84.172847545605691</v>
      </c>
      <c r="U47">
        <f t="shared" si="16"/>
        <v>66.878451202959965</v>
      </c>
      <c r="V47">
        <f t="shared" si="16"/>
        <v>90.584054860314254</v>
      </c>
      <c r="W47">
        <f t="shared" si="16"/>
        <v>94.289658517668528</v>
      </c>
      <c r="X47">
        <f t="shared" si="16"/>
        <v>94.995262175022816</v>
      </c>
      <c r="Y47">
        <f t="shared" si="16"/>
        <v>105.7008658323771</v>
      </c>
      <c r="Z47">
        <f t="shared" si="16"/>
        <v>116.40646948973139</v>
      </c>
      <c r="AA47">
        <f t="shared" si="16"/>
        <v>123.11207314708567</v>
      </c>
      <c r="AB47">
        <f t="shared" si="16"/>
        <v>88.817676804439955</v>
      </c>
      <c r="AC47">
        <f t="shared" si="16"/>
        <v>94.523280461794229</v>
      </c>
      <c r="AD47">
        <f t="shared" si="16"/>
        <v>106.22888411914852</v>
      </c>
      <c r="AE47">
        <f t="shared" si="16"/>
        <v>168.93448777650281</v>
      </c>
      <c r="AF47">
        <f t="shared" si="16"/>
        <v>34.640091433857094</v>
      </c>
      <c r="AG47">
        <f t="shared" si="16"/>
        <v>140.34569509121138</v>
      </c>
      <c r="AH47">
        <f t="shared" si="16"/>
        <v>136.05129874856564</v>
      </c>
      <c r="AI47">
        <f t="shared" si="16"/>
        <v>136.75690240591993</v>
      </c>
      <c r="AJ47">
        <f t="shared" si="16"/>
        <v>197.46250606327422</v>
      </c>
      <c r="AK47">
        <f t="shared" si="16"/>
        <v>86.668109720628507</v>
      </c>
      <c r="AL47">
        <f t="shared" si="16"/>
        <v>80.873713377982781</v>
      </c>
      <c r="AM47">
        <f t="shared" si="16"/>
        <v>123.57931703533707</v>
      </c>
      <c r="AN47">
        <f t="shared" si="16"/>
        <v>211.28492069269134</v>
      </c>
      <c r="AO47">
        <f t="shared" si="16"/>
        <v>130.99052435004563</v>
      </c>
      <c r="AP47">
        <f t="shared" si="16"/>
        <v>152.69612800739992</v>
      </c>
      <c r="AQ47">
        <f t="shared" si="16"/>
        <v>146.40173166475421</v>
      </c>
      <c r="AR47">
        <f t="shared" si="16"/>
        <v>164.1073353221085</v>
      </c>
      <c r="AS47">
        <f t="shared" si="16"/>
        <v>171.72978931114289</v>
      </c>
      <c r="AT47">
        <f t="shared" si="16"/>
        <v>185.16431639486279</v>
      </c>
      <c r="AU47">
        <f t="shared" si="16"/>
        <v>184.7339638572648</v>
      </c>
    </row>
    <row r="48" spans="4:47">
      <c r="D48" s="8" t="s">
        <v>183</v>
      </c>
      <c r="E48">
        <f t="shared" ref="E48:AU48" si="17">E47/E11</f>
        <v>1</v>
      </c>
      <c r="F48">
        <f t="shared" si="17"/>
        <v>1</v>
      </c>
      <c r="G48">
        <f t="shared" si="17"/>
        <v>1</v>
      </c>
      <c r="H48">
        <f t="shared" si="17"/>
        <v>0.20951867885784764</v>
      </c>
      <c r="I48">
        <f t="shared" si="17"/>
        <v>0.17050251713419418</v>
      </c>
      <c r="J48">
        <f t="shared" si="17"/>
        <v>0.1481614171450443</v>
      </c>
      <c r="K48">
        <f t="shared" si="17"/>
        <v>0.13007471543139049</v>
      </c>
      <c r="L48">
        <f t="shared" si="17"/>
        <v>6.1843696653380298E-2</v>
      </c>
      <c r="M48">
        <f t="shared" si="17"/>
        <v>0.10205721410430428</v>
      </c>
      <c r="N48">
        <f t="shared" si="17"/>
        <v>8.2468310592588245E-2</v>
      </c>
      <c r="O48">
        <f t="shared" si="17"/>
        <v>6.5618965365292881E-2</v>
      </c>
      <c r="P48">
        <f t="shared" si="17"/>
        <v>0.20961053067162394</v>
      </c>
      <c r="Q48">
        <f t="shared" si="17"/>
        <v>0.38954954954954951</v>
      </c>
      <c r="R48">
        <f t="shared" si="17"/>
        <v>0.28808510638297868</v>
      </c>
      <c r="S48">
        <f t="shared" si="17"/>
        <v>0.4</v>
      </c>
      <c r="T48">
        <f t="shared" si="17"/>
        <v>0.35666460824409191</v>
      </c>
      <c r="U48">
        <f t="shared" si="17"/>
        <v>0.24678395277845006</v>
      </c>
      <c r="V48">
        <f t="shared" si="17"/>
        <v>0.30499681771149578</v>
      </c>
      <c r="W48">
        <f t="shared" si="17"/>
        <v>0.31118699180748688</v>
      </c>
      <c r="X48">
        <f t="shared" si="17"/>
        <v>0.31044203325170855</v>
      </c>
      <c r="Y48">
        <f t="shared" si="17"/>
        <v>0.33135067659052386</v>
      </c>
      <c r="Z48">
        <f t="shared" si="17"/>
        <v>0.35062189605340782</v>
      </c>
      <c r="AA48">
        <f t="shared" si="17"/>
        <v>0.36103247257209875</v>
      </c>
      <c r="AB48">
        <f t="shared" si="17"/>
        <v>0.28743584726355975</v>
      </c>
      <c r="AC48">
        <f t="shared" si="17"/>
        <v>0.2981806954630733</v>
      </c>
      <c r="AD48">
        <f t="shared" si="17"/>
        <v>0.32093318464999554</v>
      </c>
      <c r="AE48">
        <f t="shared" si="17"/>
        <v>0.42660224185985557</v>
      </c>
      <c r="AF48">
        <f t="shared" si="17"/>
        <v>0.131212467552489</v>
      </c>
      <c r="AG48">
        <f t="shared" si="17"/>
        <v>0.37727337390110588</v>
      </c>
      <c r="AH48">
        <f t="shared" si="17"/>
        <v>0.36770621283396121</v>
      </c>
      <c r="AI48">
        <f t="shared" si="17"/>
        <v>0.366640489023914</v>
      </c>
      <c r="AJ48">
        <f t="shared" si="17"/>
        <v>0.5876860299502209</v>
      </c>
      <c r="AK48">
        <f t="shared" si="17"/>
        <v>0.45614794589804475</v>
      </c>
      <c r="AL48">
        <f t="shared" si="17"/>
        <v>0.46479145619530332</v>
      </c>
      <c r="AM48">
        <f t="shared" si="17"/>
        <v>0.56428911888281763</v>
      </c>
      <c r="AN48">
        <f t="shared" si="17"/>
        <v>0.68376996987925998</v>
      </c>
      <c r="AO48">
        <f t="shared" si="17"/>
        <v>0.56705854696989455</v>
      </c>
      <c r="AP48">
        <f t="shared" si="17"/>
        <v>0.59880834512705849</v>
      </c>
      <c r="AQ48">
        <f t="shared" si="17"/>
        <v>0.58327383133368216</v>
      </c>
      <c r="AR48">
        <f t="shared" si="17"/>
        <v>0.60556212295980993</v>
      </c>
      <c r="AS48">
        <f t="shared" si="17"/>
        <v>0.51262623674968033</v>
      </c>
      <c r="AT48">
        <f t="shared" si="17"/>
        <v>0.51866755292678657</v>
      </c>
      <c r="AU48">
        <f t="shared" si="17"/>
        <v>0.50890899134232725</v>
      </c>
    </row>
    <row r="49" spans="1:66">
      <c r="D49" s="8"/>
    </row>
    <row r="50" spans="1:66">
      <c r="D50" s="8"/>
    </row>
    <row r="51" spans="1:66" ht="21">
      <c r="D51" s="18" t="s">
        <v>199</v>
      </c>
    </row>
    <row r="52" spans="1:66">
      <c r="A52" t="s">
        <v>4</v>
      </c>
      <c r="B52" t="s">
        <v>18</v>
      </c>
      <c r="C52" t="s">
        <v>6</v>
      </c>
      <c r="D52" s="8" t="s">
        <v>7</v>
      </c>
      <c r="E52">
        <f t="shared" ref="E52:AU52" si="18">E28</f>
        <v>17</v>
      </c>
      <c r="F52">
        <f t="shared" si="18"/>
        <v>19</v>
      </c>
      <c r="G52">
        <f t="shared" si="18"/>
        <v>22</v>
      </c>
      <c r="H52">
        <f t="shared" si="18"/>
        <v>24.294396342645715</v>
      </c>
      <c r="I52">
        <f t="shared" si="18"/>
        <v>26.588792685291434</v>
      </c>
      <c r="J52">
        <f t="shared" si="18"/>
        <v>28.883189027937149</v>
      </c>
      <c r="K52">
        <f t="shared" si="18"/>
        <v>31.177585370582868</v>
      </c>
      <c r="L52">
        <f t="shared" si="18"/>
        <v>33.471981713228587</v>
      </c>
      <c r="M52">
        <f t="shared" si="18"/>
        <v>35.766378055874299</v>
      </c>
      <c r="N52">
        <f t="shared" si="18"/>
        <v>38.060774398520017</v>
      </c>
      <c r="O52">
        <f t="shared" si="18"/>
        <v>40.355170741165736</v>
      </c>
      <c r="P52">
        <f t="shared" si="18"/>
        <v>42.649567083811448</v>
      </c>
      <c r="Q52">
        <f t="shared" si="18"/>
        <v>17.760000000000002</v>
      </c>
      <c r="R52">
        <f t="shared" si="18"/>
        <v>8.4600000000000009</v>
      </c>
      <c r="S52">
        <f t="shared" si="18"/>
        <v>25</v>
      </c>
      <c r="T52">
        <f t="shared" si="18"/>
        <v>51.827152454394316</v>
      </c>
      <c r="U52">
        <f t="shared" si="18"/>
        <v>54.121548797040035</v>
      </c>
      <c r="V52">
        <f t="shared" si="18"/>
        <v>56.415945139685746</v>
      </c>
      <c r="W52">
        <f t="shared" si="18"/>
        <v>58.710341482331465</v>
      </c>
      <c r="X52">
        <f t="shared" si="18"/>
        <v>61.004737824977184</v>
      </c>
      <c r="Y52">
        <f t="shared" si="18"/>
        <v>63.299134167622896</v>
      </c>
      <c r="Z52">
        <f t="shared" si="18"/>
        <v>65.593530510268607</v>
      </c>
      <c r="AA52">
        <f t="shared" si="18"/>
        <v>67.887926852914333</v>
      </c>
      <c r="AB52">
        <f t="shared" si="18"/>
        <v>70.182323195560045</v>
      </c>
      <c r="AC52">
        <f t="shared" si="18"/>
        <v>72.476719538205771</v>
      </c>
      <c r="AD52">
        <f t="shared" si="18"/>
        <v>74.771115880851482</v>
      </c>
      <c r="AE52">
        <f t="shared" si="18"/>
        <v>77.065512223497194</v>
      </c>
      <c r="AF52">
        <f t="shared" si="18"/>
        <v>79.359908566142906</v>
      </c>
      <c r="AG52">
        <f t="shared" si="18"/>
        <v>81.654304908788632</v>
      </c>
      <c r="AH52">
        <f t="shared" si="18"/>
        <v>83.948701251434358</v>
      </c>
      <c r="AI52">
        <f t="shared" si="18"/>
        <v>86.243097594080069</v>
      </c>
      <c r="AJ52">
        <f t="shared" si="18"/>
        <v>88.537493936725781</v>
      </c>
      <c r="AK52">
        <f t="shared" si="18"/>
        <v>90.831890279371493</v>
      </c>
      <c r="AL52">
        <f t="shared" si="18"/>
        <v>93.126286622017219</v>
      </c>
      <c r="AM52">
        <f t="shared" si="18"/>
        <v>95.42068296466293</v>
      </c>
      <c r="AN52">
        <f t="shared" si="18"/>
        <v>97.715079307308642</v>
      </c>
      <c r="AO52">
        <f t="shared" si="18"/>
        <v>100.00947564995437</v>
      </c>
      <c r="AP52">
        <f t="shared" si="18"/>
        <v>102.30387199260008</v>
      </c>
      <c r="AQ52">
        <f t="shared" si="18"/>
        <v>104.59826833524579</v>
      </c>
      <c r="AR52">
        <f t="shared" si="18"/>
        <v>106.89266467789152</v>
      </c>
      <c r="AS52">
        <f t="shared" si="18"/>
        <v>111.97915307081514</v>
      </c>
      <c r="AT52">
        <f t="shared" si="18"/>
        <v>119.14445401782001</v>
      </c>
      <c r="AU52">
        <f t="shared" si="18"/>
        <v>127.69208944484521</v>
      </c>
    </row>
    <row r="53" spans="1:66">
      <c r="A53" t="s">
        <v>4</v>
      </c>
      <c r="B53" t="s">
        <v>19</v>
      </c>
      <c r="C53" t="s">
        <v>6</v>
      </c>
      <c r="D53" s="8" t="s">
        <v>7</v>
      </c>
      <c r="E53">
        <f t="shared" ref="E53:AU53" si="19">E37</f>
        <v>170</v>
      </c>
      <c r="F53">
        <f t="shared" si="19"/>
        <v>194</v>
      </c>
      <c r="G53">
        <f t="shared" si="19"/>
        <v>226</v>
      </c>
      <c r="H53">
        <f t="shared" si="19"/>
        <v>210.6</v>
      </c>
      <c r="I53">
        <f t="shared" si="19"/>
        <v>204</v>
      </c>
      <c r="J53">
        <f t="shared" si="19"/>
        <v>215.4</v>
      </c>
      <c r="K53">
        <f t="shared" si="19"/>
        <v>226.79999999999998</v>
      </c>
      <c r="L53">
        <f t="shared" si="19"/>
        <v>192</v>
      </c>
      <c r="M53">
        <f t="shared" si="19"/>
        <v>238.79999999999998</v>
      </c>
      <c r="N53">
        <f t="shared" si="19"/>
        <v>272.39999999999998</v>
      </c>
      <c r="O53">
        <f t="shared" si="19"/>
        <v>275.39999999999998</v>
      </c>
      <c r="P53">
        <f t="shared" si="19"/>
        <v>200</v>
      </c>
      <c r="Q53">
        <f t="shared" si="19"/>
        <v>50</v>
      </c>
      <c r="R53">
        <f t="shared" si="19"/>
        <v>25</v>
      </c>
      <c r="S53">
        <f t="shared" si="19"/>
        <v>50</v>
      </c>
      <c r="T53">
        <f t="shared" si="19"/>
        <v>100</v>
      </c>
      <c r="U53">
        <f t="shared" si="19"/>
        <v>150</v>
      </c>
      <c r="V53">
        <f t="shared" si="19"/>
        <v>150</v>
      </c>
      <c r="W53">
        <f t="shared" si="19"/>
        <v>150</v>
      </c>
      <c r="X53">
        <f t="shared" si="19"/>
        <v>150</v>
      </c>
      <c r="Y53">
        <f t="shared" si="19"/>
        <v>150</v>
      </c>
      <c r="Z53">
        <f t="shared" si="19"/>
        <v>150</v>
      </c>
      <c r="AA53">
        <f t="shared" si="19"/>
        <v>150</v>
      </c>
      <c r="AB53">
        <f t="shared" si="19"/>
        <v>150</v>
      </c>
      <c r="AC53">
        <f t="shared" si="19"/>
        <v>150</v>
      </c>
      <c r="AD53">
        <f t="shared" si="19"/>
        <v>150</v>
      </c>
      <c r="AE53">
        <f t="shared" si="19"/>
        <v>150</v>
      </c>
      <c r="AF53">
        <f t="shared" si="19"/>
        <v>150</v>
      </c>
      <c r="AG53">
        <f t="shared" si="19"/>
        <v>150</v>
      </c>
      <c r="AH53">
        <f t="shared" si="19"/>
        <v>150</v>
      </c>
      <c r="AI53">
        <f t="shared" si="19"/>
        <v>150</v>
      </c>
      <c r="AJ53">
        <f t="shared" si="19"/>
        <v>50</v>
      </c>
      <c r="AK53">
        <f t="shared" si="19"/>
        <v>12.5</v>
      </c>
      <c r="AL53">
        <f t="shared" si="19"/>
        <v>0</v>
      </c>
      <c r="AM53">
        <f t="shared" si="19"/>
        <v>0</v>
      </c>
      <c r="AN53">
        <f t="shared" si="19"/>
        <v>0</v>
      </c>
      <c r="AO53">
        <f t="shared" si="19"/>
        <v>0</v>
      </c>
      <c r="AP53">
        <f t="shared" si="19"/>
        <v>0</v>
      </c>
      <c r="AQ53">
        <f t="shared" si="19"/>
        <v>0</v>
      </c>
      <c r="AR53">
        <f t="shared" si="19"/>
        <v>0</v>
      </c>
      <c r="AS53">
        <f t="shared" si="19"/>
        <v>51.291057618041997</v>
      </c>
      <c r="AT53">
        <f t="shared" si="19"/>
        <v>52.691229587317203</v>
      </c>
      <c r="AU53">
        <f t="shared" si="19"/>
        <v>50.573946697890001</v>
      </c>
    </row>
    <row r="54" spans="1:66">
      <c r="A54" t="s">
        <v>4</v>
      </c>
      <c r="B54" t="s">
        <v>26</v>
      </c>
      <c r="C54" t="s">
        <v>6</v>
      </c>
      <c r="D54" s="8" t="s">
        <v>7</v>
      </c>
      <c r="E54">
        <f t="shared" ref="E54:AU54" si="20">E42</f>
        <v>1</v>
      </c>
      <c r="F54">
        <f t="shared" si="20"/>
        <v>2</v>
      </c>
      <c r="G54">
        <f t="shared" si="20"/>
        <v>2</v>
      </c>
      <c r="H54">
        <f t="shared" si="20"/>
        <v>2.25</v>
      </c>
      <c r="I54">
        <f t="shared" si="20"/>
        <v>2.5</v>
      </c>
      <c r="J54">
        <f t="shared" si="20"/>
        <v>2.75</v>
      </c>
      <c r="K54">
        <f t="shared" si="20"/>
        <v>3</v>
      </c>
      <c r="L54">
        <f t="shared" si="20"/>
        <v>2.5</v>
      </c>
      <c r="M54">
        <f t="shared" si="20"/>
        <v>2</v>
      </c>
      <c r="N54">
        <f t="shared" si="20"/>
        <v>1.5</v>
      </c>
      <c r="O54">
        <f t="shared" si="20"/>
        <v>1</v>
      </c>
      <c r="P54">
        <f t="shared" si="20"/>
        <v>0</v>
      </c>
      <c r="Q54">
        <f t="shared" si="20"/>
        <v>0</v>
      </c>
      <c r="R54">
        <f t="shared" si="20"/>
        <v>0</v>
      </c>
      <c r="S54">
        <f t="shared" si="20"/>
        <v>0</v>
      </c>
      <c r="T54">
        <f t="shared" si="20"/>
        <v>0</v>
      </c>
      <c r="U54">
        <f t="shared" si="20"/>
        <v>0</v>
      </c>
      <c r="V54">
        <f t="shared" si="20"/>
        <v>0</v>
      </c>
      <c r="W54">
        <f t="shared" si="20"/>
        <v>0</v>
      </c>
      <c r="X54">
        <f t="shared" si="20"/>
        <v>0</v>
      </c>
      <c r="Y54">
        <f t="shared" si="20"/>
        <v>0</v>
      </c>
      <c r="Z54">
        <f t="shared" si="20"/>
        <v>0</v>
      </c>
      <c r="AA54">
        <f t="shared" si="20"/>
        <v>0</v>
      </c>
      <c r="AB54">
        <f t="shared" si="20"/>
        <v>0</v>
      </c>
      <c r="AC54">
        <f t="shared" si="20"/>
        <v>0</v>
      </c>
      <c r="AD54">
        <f t="shared" si="20"/>
        <v>0</v>
      </c>
      <c r="AE54">
        <f t="shared" si="20"/>
        <v>0</v>
      </c>
      <c r="AF54">
        <f t="shared" si="20"/>
        <v>0</v>
      </c>
      <c r="AG54">
        <f t="shared" si="20"/>
        <v>0</v>
      </c>
      <c r="AH54">
        <f t="shared" si="20"/>
        <v>0</v>
      </c>
      <c r="AI54">
        <f t="shared" si="20"/>
        <v>0</v>
      </c>
      <c r="AJ54">
        <f t="shared" si="20"/>
        <v>0</v>
      </c>
      <c r="AK54">
        <f t="shared" si="20"/>
        <v>0</v>
      </c>
      <c r="AL54">
        <f t="shared" si="20"/>
        <v>0</v>
      </c>
      <c r="AM54">
        <f t="shared" si="20"/>
        <v>0</v>
      </c>
      <c r="AN54">
        <f t="shared" si="20"/>
        <v>0</v>
      </c>
      <c r="AO54">
        <f t="shared" si="20"/>
        <v>0</v>
      </c>
      <c r="AP54">
        <f t="shared" si="20"/>
        <v>0</v>
      </c>
      <c r="AQ54">
        <f t="shared" si="20"/>
        <v>0</v>
      </c>
      <c r="AR54">
        <f t="shared" si="20"/>
        <v>0</v>
      </c>
      <c r="AS54">
        <f t="shared" si="20"/>
        <v>0</v>
      </c>
      <c r="AT54">
        <f t="shared" si="20"/>
        <v>0</v>
      </c>
      <c r="AU54">
        <f t="shared" si="20"/>
        <v>0</v>
      </c>
    </row>
    <row r="55" spans="1:66">
      <c r="A55" t="s">
        <v>4</v>
      </c>
      <c r="B55" t="s">
        <v>20</v>
      </c>
      <c r="C55" t="s">
        <v>6</v>
      </c>
      <c r="D55" s="8" t="s">
        <v>7</v>
      </c>
      <c r="E55">
        <f t="shared" ref="E55:AU55" si="21">E47</f>
        <v>22</v>
      </c>
      <c r="F55">
        <f t="shared" si="21"/>
        <v>25</v>
      </c>
      <c r="G55">
        <f t="shared" si="21"/>
        <v>29</v>
      </c>
      <c r="H55">
        <f t="shared" si="21"/>
        <v>62.855603657354294</v>
      </c>
      <c r="I55">
        <f t="shared" si="21"/>
        <v>47.911207314708562</v>
      </c>
      <c r="J55">
        <f t="shared" si="21"/>
        <v>42.966810972062845</v>
      </c>
      <c r="K55">
        <f t="shared" si="21"/>
        <v>39.022414629417149</v>
      </c>
      <c r="L55">
        <f t="shared" si="21"/>
        <v>15.028018286771413</v>
      </c>
      <c r="M55">
        <f t="shared" si="21"/>
        <v>31.433621944125719</v>
      </c>
      <c r="N55">
        <f t="shared" si="21"/>
        <v>28.039225601480005</v>
      </c>
      <c r="O55">
        <f t="shared" si="21"/>
        <v>22.244829258834287</v>
      </c>
      <c r="P55">
        <f t="shared" si="21"/>
        <v>64.350432916188552</v>
      </c>
      <c r="Q55">
        <f t="shared" si="21"/>
        <v>43.239999999999995</v>
      </c>
      <c r="R55">
        <f t="shared" si="21"/>
        <v>13.54</v>
      </c>
      <c r="S55">
        <f t="shared" si="21"/>
        <v>50</v>
      </c>
      <c r="T55">
        <f t="shared" si="21"/>
        <v>84.172847545605691</v>
      </c>
      <c r="U55">
        <f t="shared" si="21"/>
        <v>66.878451202959965</v>
      </c>
      <c r="V55">
        <f t="shared" si="21"/>
        <v>90.584054860314254</v>
      </c>
      <c r="W55">
        <f t="shared" si="21"/>
        <v>94.289658517668528</v>
      </c>
      <c r="X55">
        <f t="shared" si="21"/>
        <v>94.995262175022816</v>
      </c>
      <c r="Y55">
        <f t="shared" si="21"/>
        <v>105.7008658323771</v>
      </c>
      <c r="Z55">
        <f t="shared" si="21"/>
        <v>116.40646948973139</v>
      </c>
      <c r="AA55">
        <f t="shared" si="21"/>
        <v>123.11207314708567</v>
      </c>
      <c r="AB55">
        <f t="shared" si="21"/>
        <v>88.817676804439955</v>
      </c>
      <c r="AC55">
        <f t="shared" si="21"/>
        <v>94.523280461794229</v>
      </c>
      <c r="AD55">
        <f t="shared" si="21"/>
        <v>106.22888411914852</v>
      </c>
      <c r="AE55">
        <f t="shared" si="21"/>
        <v>168.93448777650281</v>
      </c>
      <c r="AF55">
        <f t="shared" si="21"/>
        <v>34.640091433857094</v>
      </c>
      <c r="AG55">
        <f t="shared" si="21"/>
        <v>140.34569509121138</v>
      </c>
      <c r="AH55">
        <f t="shared" si="21"/>
        <v>136.05129874856564</v>
      </c>
      <c r="AI55">
        <f t="shared" si="21"/>
        <v>136.75690240591993</v>
      </c>
      <c r="AJ55">
        <f t="shared" si="21"/>
        <v>197.46250606327422</v>
      </c>
      <c r="AK55">
        <f t="shared" si="21"/>
        <v>86.668109720628507</v>
      </c>
      <c r="AL55">
        <f t="shared" si="21"/>
        <v>80.873713377982781</v>
      </c>
      <c r="AM55">
        <f t="shared" si="21"/>
        <v>123.57931703533707</v>
      </c>
      <c r="AN55">
        <f t="shared" si="21"/>
        <v>211.28492069269134</v>
      </c>
      <c r="AO55">
        <f t="shared" si="21"/>
        <v>130.99052435004563</v>
      </c>
      <c r="AP55">
        <f t="shared" si="21"/>
        <v>152.69612800739992</v>
      </c>
      <c r="AQ55">
        <f t="shared" si="21"/>
        <v>146.40173166475421</v>
      </c>
      <c r="AR55">
        <f t="shared" si="21"/>
        <v>164.1073353221085</v>
      </c>
      <c r="AS55">
        <f t="shared" si="21"/>
        <v>171.72978931114289</v>
      </c>
      <c r="AT55">
        <f t="shared" si="21"/>
        <v>185.16431639486279</v>
      </c>
      <c r="AU55">
        <f t="shared" si="21"/>
        <v>184.7339638572648</v>
      </c>
    </row>
    <row r="56" spans="1:66">
      <c r="D56" s="8"/>
    </row>
    <row r="57" spans="1:66">
      <c r="C57" s="8" t="s">
        <v>52</v>
      </c>
      <c r="D57" s="8" t="s">
        <v>7</v>
      </c>
      <c r="E57">
        <f>SUM(E52:E55)</f>
        <v>210</v>
      </c>
      <c r="F57">
        <f t="shared" ref="F57:AU57" si="22">SUM(F52:F55)</f>
        <v>240</v>
      </c>
      <c r="G57">
        <f t="shared" si="22"/>
        <v>279</v>
      </c>
      <c r="H57">
        <f t="shared" si="22"/>
        <v>300</v>
      </c>
      <c r="I57">
        <f t="shared" si="22"/>
        <v>281</v>
      </c>
      <c r="J57">
        <f t="shared" si="22"/>
        <v>290</v>
      </c>
      <c r="K57">
        <f t="shared" si="22"/>
        <v>300</v>
      </c>
      <c r="L57">
        <f t="shared" si="22"/>
        <v>243</v>
      </c>
      <c r="M57">
        <f t="shared" si="22"/>
        <v>308</v>
      </c>
      <c r="N57">
        <f t="shared" si="22"/>
        <v>340</v>
      </c>
      <c r="O57">
        <f t="shared" si="22"/>
        <v>339</v>
      </c>
      <c r="P57">
        <f t="shared" si="22"/>
        <v>307</v>
      </c>
      <c r="Q57">
        <f t="shared" si="22"/>
        <v>111</v>
      </c>
      <c r="R57">
        <f t="shared" si="22"/>
        <v>47</v>
      </c>
      <c r="S57">
        <f t="shared" si="22"/>
        <v>125</v>
      </c>
      <c r="T57">
        <f t="shared" si="22"/>
        <v>236</v>
      </c>
      <c r="U57">
        <f t="shared" si="22"/>
        <v>271</v>
      </c>
      <c r="V57">
        <f t="shared" si="22"/>
        <v>297</v>
      </c>
      <c r="W57">
        <f t="shared" si="22"/>
        <v>303</v>
      </c>
      <c r="X57">
        <f t="shared" si="22"/>
        <v>306</v>
      </c>
      <c r="Y57">
        <f t="shared" si="22"/>
        <v>319</v>
      </c>
      <c r="Z57">
        <f t="shared" si="22"/>
        <v>332</v>
      </c>
      <c r="AA57">
        <f t="shared" si="22"/>
        <v>341</v>
      </c>
      <c r="AB57">
        <f t="shared" si="22"/>
        <v>309</v>
      </c>
      <c r="AC57">
        <f t="shared" si="22"/>
        <v>317</v>
      </c>
      <c r="AD57">
        <f t="shared" si="22"/>
        <v>331</v>
      </c>
      <c r="AE57">
        <f t="shared" si="22"/>
        <v>396</v>
      </c>
      <c r="AF57">
        <f t="shared" si="22"/>
        <v>264</v>
      </c>
      <c r="AG57">
        <f t="shared" si="22"/>
        <v>372</v>
      </c>
      <c r="AH57">
        <f t="shared" si="22"/>
        <v>370</v>
      </c>
      <c r="AI57">
        <f t="shared" si="22"/>
        <v>373</v>
      </c>
      <c r="AJ57">
        <f t="shared" si="22"/>
        <v>336</v>
      </c>
      <c r="AK57">
        <f t="shared" si="22"/>
        <v>190</v>
      </c>
      <c r="AL57">
        <f t="shared" si="22"/>
        <v>174</v>
      </c>
      <c r="AM57">
        <f t="shared" si="22"/>
        <v>219</v>
      </c>
      <c r="AN57">
        <f t="shared" si="22"/>
        <v>309</v>
      </c>
      <c r="AO57">
        <f t="shared" si="22"/>
        <v>231</v>
      </c>
      <c r="AP57">
        <f t="shared" si="22"/>
        <v>255</v>
      </c>
      <c r="AQ57">
        <f t="shared" si="22"/>
        <v>251</v>
      </c>
      <c r="AR57">
        <f t="shared" si="22"/>
        <v>271</v>
      </c>
      <c r="AS57">
        <f t="shared" si="22"/>
        <v>335</v>
      </c>
      <c r="AT57">
        <f t="shared" si="22"/>
        <v>357</v>
      </c>
      <c r="AU57">
        <f t="shared" si="22"/>
        <v>363</v>
      </c>
    </row>
    <row r="58" spans="1:66">
      <c r="C58" s="8"/>
      <c r="D58" s="8"/>
    </row>
    <row r="59" spans="1:66">
      <c r="C59" s="8" t="s">
        <v>314</v>
      </c>
      <c r="D59" s="8" t="s">
        <v>7</v>
      </c>
      <c r="E59" s="24">
        <f>E57-SUM(E8:E11)</f>
        <v>0</v>
      </c>
      <c r="F59" s="24">
        <f t="shared" ref="F59:AU59" si="23">F57-SUM(F8:F11)</f>
        <v>0</v>
      </c>
      <c r="G59" s="24">
        <f t="shared" si="23"/>
        <v>0</v>
      </c>
      <c r="H59" s="24">
        <f t="shared" si="23"/>
        <v>0</v>
      </c>
      <c r="I59" s="24">
        <f t="shared" si="23"/>
        <v>0</v>
      </c>
      <c r="J59" s="24">
        <f t="shared" si="23"/>
        <v>0</v>
      </c>
      <c r="K59" s="24">
        <f t="shared" si="23"/>
        <v>0</v>
      </c>
      <c r="L59" s="24">
        <f t="shared" si="23"/>
        <v>0</v>
      </c>
      <c r="M59" s="24">
        <f t="shared" si="23"/>
        <v>0</v>
      </c>
      <c r="N59" s="24">
        <f t="shared" si="23"/>
        <v>0</v>
      </c>
      <c r="O59" s="24">
        <f t="shared" si="23"/>
        <v>0</v>
      </c>
      <c r="P59" s="24">
        <f t="shared" si="23"/>
        <v>0</v>
      </c>
      <c r="Q59" s="24">
        <f t="shared" si="23"/>
        <v>0</v>
      </c>
      <c r="R59" s="24">
        <f t="shared" si="23"/>
        <v>0</v>
      </c>
      <c r="S59" s="24">
        <f t="shared" si="23"/>
        <v>0</v>
      </c>
      <c r="T59" s="24">
        <f t="shared" si="23"/>
        <v>0</v>
      </c>
      <c r="U59" s="24">
        <f t="shared" si="23"/>
        <v>0</v>
      </c>
      <c r="V59" s="24">
        <f t="shared" si="23"/>
        <v>0</v>
      </c>
      <c r="W59" s="24">
        <f t="shared" si="23"/>
        <v>0</v>
      </c>
      <c r="X59" s="24">
        <f t="shared" si="23"/>
        <v>0</v>
      </c>
      <c r="Y59" s="24">
        <f t="shared" si="23"/>
        <v>0</v>
      </c>
      <c r="Z59" s="24">
        <f t="shared" si="23"/>
        <v>0</v>
      </c>
      <c r="AA59" s="24">
        <f t="shared" si="23"/>
        <v>0</v>
      </c>
      <c r="AB59" s="24">
        <f t="shared" si="23"/>
        <v>0</v>
      </c>
      <c r="AC59" s="24">
        <f t="shared" si="23"/>
        <v>0</v>
      </c>
      <c r="AD59" s="24">
        <f t="shared" si="23"/>
        <v>0</v>
      </c>
      <c r="AE59" s="24">
        <f t="shared" si="23"/>
        <v>0</v>
      </c>
      <c r="AF59" s="24">
        <f t="shared" si="23"/>
        <v>0</v>
      </c>
      <c r="AG59" s="24">
        <f t="shared" si="23"/>
        <v>0</v>
      </c>
      <c r="AH59" s="24">
        <f t="shared" si="23"/>
        <v>0</v>
      </c>
      <c r="AI59" s="24">
        <f t="shared" si="23"/>
        <v>0</v>
      </c>
      <c r="AJ59" s="24">
        <f t="shared" si="23"/>
        <v>0</v>
      </c>
      <c r="AK59" s="24">
        <f t="shared" si="23"/>
        <v>0</v>
      </c>
      <c r="AL59" s="24">
        <f t="shared" si="23"/>
        <v>0</v>
      </c>
      <c r="AM59" s="24">
        <f t="shared" si="23"/>
        <v>0</v>
      </c>
      <c r="AN59" s="24">
        <f t="shared" si="23"/>
        <v>0</v>
      </c>
      <c r="AO59" s="24">
        <f t="shared" si="23"/>
        <v>0</v>
      </c>
      <c r="AP59" s="24">
        <f t="shared" si="23"/>
        <v>0</v>
      </c>
      <c r="AQ59" s="24">
        <f t="shared" si="23"/>
        <v>0</v>
      </c>
      <c r="AR59" s="24">
        <f t="shared" si="23"/>
        <v>0</v>
      </c>
      <c r="AS59" s="24">
        <f t="shared" si="23"/>
        <v>0</v>
      </c>
      <c r="AT59" s="24">
        <f t="shared" si="23"/>
        <v>0</v>
      </c>
      <c r="AU59" s="24">
        <f t="shared" si="23"/>
        <v>0</v>
      </c>
    </row>
    <row r="60" spans="1:66" s="25" customFormat="1">
      <c r="D60" s="26"/>
    </row>
    <row r="61" spans="1:66">
      <c r="D61" s="8"/>
    </row>
    <row r="62" spans="1:66">
      <c r="D62" s="8"/>
    </row>
    <row r="63" spans="1:66">
      <c r="D63" s="8"/>
    </row>
    <row r="64" spans="1:66" ht="29">
      <c r="A64" s="38" t="s">
        <v>184</v>
      </c>
      <c r="B64" s="38"/>
      <c r="C64" s="38"/>
      <c r="D64" s="38"/>
      <c r="E64" s="38"/>
      <c r="F64" s="38"/>
      <c r="G64" s="38"/>
      <c r="H64" s="38"/>
      <c r="I64" s="38"/>
      <c r="J64" s="38"/>
      <c r="K64" s="38"/>
      <c r="L64" s="38"/>
      <c r="M64" s="38"/>
      <c r="N64" s="38"/>
      <c r="O64" s="38"/>
      <c r="P64" s="38"/>
      <c r="Q64" s="38"/>
      <c r="R64" s="38"/>
      <c r="S64" s="38"/>
      <c r="T64" s="38"/>
      <c r="U64" s="38"/>
      <c r="V64" s="38"/>
      <c r="W64" s="38"/>
      <c r="X64" s="38"/>
      <c r="Y64" s="38"/>
      <c r="Z64" s="38"/>
      <c r="AA64" s="19"/>
      <c r="AB64" s="19"/>
      <c r="AC64" s="19"/>
      <c r="AR64" s="39" t="s">
        <v>185</v>
      </c>
      <c r="AS64" s="39"/>
      <c r="AT64" s="39"/>
      <c r="AU64" s="39"/>
      <c r="AV64" s="39"/>
      <c r="AW64" s="39"/>
      <c r="AX64" s="39"/>
      <c r="AY64" s="39"/>
      <c r="AZ64" s="39"/>
      <c r="BA64" s="39"/>
      <c r="BB64" s="39"/>
      <c r="BC64" s="39"/>
      <c r="BD64" s="39"/>
      <c r="BE64" s="39"/>
      <c r="BF64" s="39"/>
      <c r="BG64" s="39"/>
      <c r="BH64" s="39"/>
      <c r="BI64" s="39"/>
      <c r="BJ64" s="39"/>
      <c r="BK64" s="39"/>
      <c r="BL64" s="39"/>
      <c r="BM64" s="39"/>
      <c r="BN64" s="39"/>
    </row>
    <row r="65" spans="1:66">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R65" s="20"/>
      <c r="AS65" s="20"/>
      <c r="AT65" s="20"/>
      <c r="AU65" s="20"/>
      <c r="AV65" s="20"/>
      <c r="AW65" s="20"/>
      <c r="AX65" s="20"/>
      <c r="AY65" s="20"/>
      <c r="AZ65" s="20"/>
      <c r="BA65" s="20"/>
      <c r="BB65" s="20"/>
      <c r="BC65" s="20"/>
      <c r="BD65" s="20"/>
      <c r="BE65" s="20"/>
      <c r="BF65" s="20"/>
      <c r="BG65" s="20"/>
      <c r="BH65" s="20"/>
      <c r="BI65" s="20"/>
      <c r="BJ65" s="20"/>
      <c r="BK65" s="20"/>
      <c r="BL65" s="20"/>
      <c r="BM65" s="20"/>
      <c r="BN65" s="20"/>
    </row>
    <row r="66" spans="1:66">
      <c r="A66" s="19" t="s">
        <v>124</v>
      </c>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R66" s="20"/>
      <c r="AS66" s="20"/>
      <c r="AT66" s="20"/>
      <c r="AU66" s="20"/>
      <c r="AV66" s="20"/>
      <c r="AW66" s="20"/>
      <c r="AX66" s="20"/>
      <c r="AY66" s="20"/>
      <c r="AZ66" s="20"/>
      <c r="BA66" s="20"/>
      <c r="BB66" s="20"/>
      <c r="BC66" s="20"/>
      <c r="BD66" s="20"/>
      <c r="BE66" s="20"/>
      <c r="BF66" s="20"/>
      <c r="BG66" s="20"/>
      <c r="BH66" s="20"/>
      <c r="BI66" s="20"/>
      <c r="BJ66" s="20"/>
      <c r="BK66" s="20"/>
      <c r="BL66" s="20"/>
      <c r="BM66" s="20"/>
      <c r="BN66" s="20"/>
    </row>
    <row r="67" spans="1:66">
      <c r="A67" s="19" t="s">
        <v>118</v>
      </c>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R67" s="20"/>
      <c r="AS67" s="20"/>
      <c r="AT67" s="20"/>
      <c r="AU67" s="20"/>
      <c r="AV67" s="20"/>
      <c r="AW67" s="20"/>
      <c r="AX67" s="20"/>
      <c r="AY67" s="20"/>
      <c r="AZ67" s="20"/>
      <c r="BA67" s="20"/>
      <c r="BB67" s="20"/>
      <c r="BC67" s="20"/>
      <c r="BD67" s="20"/>
      <c r="BE67" s="20"/>
      <c r="BF67" s="20"/>
      <c r="BG67" s="20"/>
      <c r="BH67" s="20"/>
      <c r="BI67" s="20"/>
      <c r="BJ67" s="20"/>
      <c r="BK67" s="20"/>
      <c r="BL67" s="20"/>
      <c r="BM67" s="20"/>
      <c r="BN67" s="20"/>
    </row>
    <row r="68" spans="1:66">
      <c r="A68" s="19" t="s">
        <v>117</v>
      </c>
      <c r="B68" s="19"/>
      <c r="C68" s="19"/>
      <c r="D68" s="19"/>
      <c r="E68" s="19"/>
      <c r="F68" s="19"/>
      <c r="G68" s="19"/>
      <c r="H68" s="19"/>
      <c r="I68" s="19" t="s">
        <v>116</v>
      </c>
      <c r="J68" s="19"/>
      <c r="K68" s="19"/>
      <c r="L68" s="19"/>
      <c r="M68" s="19"/>
      <c r="N68" s="19"/>
      <c r="O68" s="19"/>
      <c r="P68" s="19"/>
      <c r="Q68" s="19" t="s">
        <v>149</v>
      </c>
      <c r="R68" s="19"/>
      <c r="S68" s="19"/>
      <c r="T68" s="19"/>
      <c r="U68" s="19"/>
      <c r="V68" s="19"/>
      <c r="W68" s="19"/>
      <c r="X68" s="19"/>
      <c r="Y68" s="19"/>
      <c r="Z68" s="19"/>
      <c r="AA68" s="19"/>
      <c r="AB68" s="19"/>
      <c r="AC68" s="19"/>
      <c r="AR68" s="20" t="s">
        <v>125</v>
      </c>
      <c r="AS68" s="20"/>
      <c r="AT68" s="20"/>
      <c r="AU68" s="20"/>
      <c r="AV68" s="20"/>
      <c r="AW68" s="20"/>
      <c r="AX68" s="20"/>
      <c r="AY68" s="20"/>
      <c r="AZ68" s="20"/>
      <c r="BA68" s="20"/>
      <c r="BB68" s="20"/>
      <c r="BC68" s="20"/>
      <c r="BD68" s="20"/>
      <c r="BE68" s="20"/>
      <c r="BF68" s="20"/>
      <c r="BG68" s="20"/>
      <c r="BH68" s="20"/>
      <c r="BI68" s="20"/>
      <c r="BJ68" s="20"/>
      <c r="BK68" s="20"/>
      <c r="BL68" s="20"/>
      <c r="BM68" s="20"/>
      <c r="BN68" s="20"/>
    </row>
    <row r="69" spans="1:66">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R69" s="20"/>
      <c r="AS69" s="20"/>
      <c r="AT69" s="20"/>
      <c r="AU69" s="20"/>
      <c r="AV69" s="20"/>
      <c r="AW69" s="20"/>
      <c r="AX69" s="20"/>
      <c r="AY69" s="20"/>
      <c r="AZ69" s="20"/>
      <c r="BA69" s="20"/>
      <c r="BB69" s="20"/>
      <c r="BC69" s="20"/>
      <c r="BD69" s="20"/>
      <c r="BE69" s="20"/>
      <c r="BF69" s="20"/>
      <c r="BG69" s="20"/>
      <c r="BH69" s="20"/>
      <c r="BI69" s="20"/>
      <c r="BJ69" s="20"/>
      <c r="BK69" s="20"/>
      <c r="BL69" s="20"/>
      <c r="BM69" s="20"/>
      <c r="BN69" s="20"/>
    </row>
    <row r="70" spans="1:66">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R70" s="20"/>
      <c r="AS70" s="20"/>
      <c r="AT70" s="20"/>
      <c r="AU70" s="20"/>
      <c r="AV70" s="20"/>
      <c r="AW70" s="20"/>
      <c r="AX70" s="20"/>
      <c r="AY70" s="20"/>
      <c r="AZ70" s="20"/>
      <c r="BA70" s="20"/>
      <c r="BB70" s="20"/>
      <c r="BC70" s="20"/>
      <c r="BD70" s="20"/>
      <c r="BE70" s="20"/>
      <c r="BF70" s="20"/>
      <c r="BG70" s="20"/>
      <c r="BH70" s="20"/>
      <c r="BI70" s="20"/>
      <c r="BJ70" s="20"/>
      <c r="BK70" s="20"/>
      <c r="BL70" s="20"/>
      <c r="BM70" s="20"/>
      <c r="BN70" s="20"/>
    </row>
    <row r="71" spans="1:66">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R71" s="20"/>
      <c r="AS71" s="20"/>
      <c r="AT71" s="20"/>
      <c r="AU71" s="20"/>
      <c r="AV71" s="20"/>
      <c r="AW71" s="20"/>
      <c r="AX71" s="20"/>
      <c r="AY71" s="20"/>
      <c r="AZ71" s="20"/>
      <c r="BA71" s="20"/>
      <c r="BB71" s="20"/>
      <c r="BC71" s="20"/>
      <c r="BD71" s="20"/>
      <c r="BE71" s="20" t="s">
        <v>161</v>
      </c>
      <c r="BF71" s="20"/>
      <c r="BG71" s="20"/>
      <c r="BH71" s="20"/>
      <c r="BI71" s="20"/>
      <c r="BJ71" s="20"/>
      <c r="BK71" s="20"/>
      <c r="BL71" s="20"/>
      <c r="BM71" s="20"/>
      <c r="BN71" s="20"/>
    </row>
    <row r="72" spans="1:66">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R72" s="20"/>
      <c r="AS72" s="20"/>
      <c r="AT72" s="20"/>
      <c r="AU72" s="20"/>
      <c r="AV72" s="20"/>
      <c r="AW72" s="20"/>
      <c r="AX72" s="20"/>
      <c r="AY72" s="20"/>
      <c r="AZ72" s="20"/>
      <c r="BA72" s="20"/>
      <c r="BB72" s="20"/>
      <c r="BC72" s="20"/>
      <c r="BD72" s="20"/>
      <c r="BE72" s="20" t="s">
        <v>129</v>
      </c>
      <c r="BF72" s="20" t="s">
        <v>127</v>
      </c>
      <c r="BG72" s="20" t="s">
        <v>130</v>
      </c>
      <c r="BH72" s="20" t="s">
        <v>128</v>
      </c>
      <c r="BI72" s="20" t="s">
        <v>119</v>
      </c>
      <c r="BJ72" s="20" t="s">
        <v>132</v>
      </c>
      <c r="BK72" s="20"/>
      <c r="BL72" s="20"/>
      <c r="BM72" s="20"/>
      <c r="BN72" s="20"/>
    </row>
    <row r="73" spans="1:66">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R73" s="20"/>
      <c r="AS73" s="20"/>
      <c r="AT73" s="20"/>
      <c r="AU73" s="20"/>
      <c r="AV73" s="20"/>
      <c r="AW73" s="20"/>
      <c r="AX73" s="20"/>
      <c r="AY73" s="20"/>
      <c r="AZ73" s="20"/>
      <c r="BA73" s="20"/>
      <c r="BB73" s="20"/>
      <c r="BC73" s="20"/>
      <c r="BD73" s="20"/>
      <c r="BE73" s="20">
        <v>2010</v>
      </c>
      <c r="BF73" s="20">
        <v>7226.6</v>
      </c>
      <c r="BG73" s="20"/>
      <c r="BH73" s="20">
        <v>8.5984522799999996E-5</v>
      </c>
      <c r="BI73" s="20">
        <f>BF73*BH73</f>
        <v>0.62137575246648002</v>
      </c>
      <c r="BJ73" s="20" t="s">
        <v>172</v>
      </c>
      <c r="BK73" s="20"/>
      <c r="BL73" s="20"/>
      <c r="BM73" s="20"/>
      <c r="BN73" s="20"/>
    </row>
    <row r="74" spans="1:66">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R74" s="20"/>
      <c r="AS74" s="20"/>
      <c r="AT74" s="20"/>
      <c r="AU74" s="20"/>
      <c r="AV74" s="20"/>
      <c r="AW74" s="20"/>
      <c r="AX74" s="20"/>
      <c r="AY74" s="20"/>
      <c r="AZ74" s="20"/>
      <c r="BA74" s="20"/>
      <c r="BB74" s="20"/>
      <c r="BC74" s="20"/>
      <c r="BD74" s="20"/>
      <c r="BE74" s="20">
        <v>2011</v>
      </c>
      <c r="BF74" s="20">
        <v>596515</v>
      </c>
      <c r="BG74" s="20"/>
      <c r="BH74" s="20">
        <v>8.5984522799999996E-5</v>
      </c>
      <c r="BI74" s="20">
        <f>BF74*BH74</f>
        <v>51.291057618041997</v>
      </c>
      <c r="BJ74" s="20"/>
      <c r="BK74" s="20"/>
      <c r="BL74" s="20"/>
      <c r="BM74" s="20"/>
      <c r="BN74" s="20"/>
    </row>
    <row r="75" spans="1:66">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R75" s="20"/>
      <c r="AS75" s="20"/>
      <c r="AT75" s="20"/>
      <c r="AU75" s="20"/>
      <c r="AV75" s="20"/>
      <c r="AW75" s="20"/>
      <c r="AX75" s="20"/>
      <c r="AY75" s="20"/>
      <c r="AZ75" s="20"/>
      <c r="BA75" s="20"/>
      <c r="BB75" s="20"/>
      <c r="BC75" s="20"/>
      <c r="BD75" s="20"/>
      <c r="BE75" s="20">
        <v>2012</v>
      </c>
      <c r="BF75" s="20"/>
      <c r="BG75" s="21">
        <v>612.79899999999998</v>
      </c>
      <c r="BH75" s="20">
        <v>8.5984522800000004E-2</v>
      </c>
      <c r="BI75" s="20">
        <f>BG75*BH75</f>
        <v>52.691229587317203</v>
      </c>
      <c r="BJ75" s="20"/>
      <c r="BK75" s="20"/>
      <c r="BL75" s="20"/>
      <c r="BM75" s="20"/>
      <c r="BN75" s="20"/>
    </row>
    <row r="76" spans="1:66">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R76" s="20"/>
      <c r="AS76" s="20"/>
      <c r="AT76" s="20"/>
      <c r="AU76" s="20"/>
      <c r="AV76" s="20"/>
      <c r="AW76" s="20"/>
      <c r="AX76" s="20"/>
      <c r="AY76" s="20"/>
      <c r="AZ76" s="20"/>
      <c r="BA76" s="20"/>
      <c r="BB76" s="20"/>
      <c r="BC76" s="20"/>
      <c r="BD76" s="20"/>
      <c r="BE76" s="20">
        <v>2013</v>
      </c>
      <c r="BF76" s="21"/>
      <c r="BG76" s="21">
        <v>588.17499999999995</v>
      </c>
      <c r="BH76" s="20">
        <v>8.5984522800000004E-2</v>
      </c>
      <c r="BI76" s="20">
        <f>BG76*BH76</f>
        <v>50.573946697890001</v>
      </c>
      <c r="BJ76" s="20"/>
      <c r="BK76" s="20"/>
      <c r="BL76" s="20"/>
      <c r="BM76" s="20"/>
      <c r="BN76" s="20"/>
    </row>
    <row r="77" spans="1:66">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R77" s="20"/>
      <c r="AS77" s="20"/>
      <c r="AT77" s="20"/>
      <c r="AU77" s="20"/>
      <c r="AV77" s="20"/>
      <c r="AW77" s="20"/>
      <c r="AX77" s="20"/>
      <c r="AY77" s="20"/>
      <c r="AZ77" s="20"/>
      <c r="BA77" s="20"/>
      <c r="BB77" s="20"/>
      <c r="BC77" s="20"/>
      <c r="BD77" s="20"/>
      <c r="BE77" s="20"/>
      <c r="BF77" s="21"/>
      <c r="BG77" s="21"/>
      <c r="BH77" s="20"/>
      <c r="BI77" s="20"/>
      <c r="BJ77" s="20" t="s">
        <v>134</v>
      </c>
      <c r="BK77" s="20"/>
      <c r="BL77" s="20"/>
      <c r="BM77" s="20"/>
      <c r="BN77" s="20"/>
    </row>
    <row r="78" spans="1:66">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R78" s="20"/>
      <c r="AS78" s="20"/>
      <c r="AT78" s="20"/>
      <c r="AU78" s="20"/>
      <c r="AV78" s="20"/>
      <c r="AW78" s="20"/>
      <c r="AX78" s="20"/>
      <c r="AY78" s="20"/>
      <c r="AZ78" s="20"/>
      <c r="BA78" s="20"/>
      <c r="BB78" s="20"/>
      <c r="BC78" s="20"/>
      <c r="BD78" s="20"/>
      <c r="BE78" s="20">
        <v>2015</v>
      </c>
      <c r="BF78" s="20"/>
      <c r="BG78" s="21">
        <v>572.88599999999997</v>
      </c>
      <c r="BH78" s="20">
        <v>8.5984522800000004E-2</v>
      </c>
      <c r="BI78" s="20">
        <f>BG78*BH78</f>
        <v>49.259329328800803</v>
      </c>
      <c r="BJ78" s="20" t="s">
        <v>133</v>
      </c>
      <c r="BK78" s="20"/>
      <c r="BL78" s="20"/>
      <c r="BM78" s="20"/>
      <c r="BN78" s="20"/>
    </row>
    <row r="79" spans="1:66">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R79" s="20"/>
      <c r="AS79" s="20" t="s">
        <v>126</v>
      </c>
      <c r="AT79" s="20"/>
      <c r="AU79" s="20"/>
      <c r="AV79" s="20"/>
      <c r="AW79" s="20"/>
      <c r="AX79" s="20"/>
      <c r="AY79" s="20"/>
      <c r="AZ79" s="20"/>
      <c r="BA79" s="20"/>
      <c r="BB79" s="20"/>
      <c r="BC79" s="20"/>
      <c r="BD79" s="20"/>
      <c r="BE79" s="20"/>
      <c r="BF79" s="20"/>
      <c r="BG79" s="21"/>
      <c r="BH79" s="20"/>
      <c r="BI79" s="20"/>
      <c r="BJ79" s="20"/>
      <c r="BK79" s="20"/>
      <c r="BL79" s="20"/>
      <c r="BM79" s="20"/>
      <c r="BN79" s="20"/>
    </row>
    <row r="80" spans="1:66">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R80" s="20"/>
      <c r="AS80" s="20"/>
      <c r="AT80" s="20"/>
      <c r="AU80" s="20"/>
      <c r="AV80" s="20"/>
      <c r="AW80" s="20"/>
      <c r="AX80" s="20"/>
      <c r="AY80" s="20"/>
      <c r="AZ80" s="20"/>
      <c r="BA80" s="20"/>
      <c r="BB80" s="20"/>
      <c r="BC80" s="20"/>
      <c r="BD80" s="20"/>
      <c r="BE80" s="20"/>
      <c r="BF80" s="20"/>
      <c r="BG80" s="21"/>
      <c r="BH80" s="20"/>
      <c r="BI80" s="20"/>
      <c r="BJ80" s="20"/>
      <c r="BK80" s="20"/>
      <c r="BL80" s="20"/>
      <c r="BM80" s="20"/>
      <c r="BN80" s="20"/>
    </row>
    <row r="81" spans="1:66">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R81" s="20"/>
      <c r="AS81" s="20"/>
      <c r="AT81" s="20"/>
      <c r="AU81" s="20"/>
      <c r="AV81" s="20"/>
      <c r="AW81" s="20"/>
      <c r="AX81" s="20"/>
      <c r="AY81" s="20"/>
      <c r="AZ81" s="20"/>
      <c r="BA81" s="20"/>
      <c r="BB81" s="20"/>
      <c r="BC81" s="20"/>
      <c r="BD81" s="20"/>
      <c r="BE81" s="20"/>
      <c r="BF81" s="20"/>
      <c r="BG81" s="21"/>
      <c r="BH81" s="20"/>
      <c r="BI81" s="20"/>
      <c r="BJ81" s="20"/>
      <c r="BK81" s="20"/>
      <c r="BL81" s="20"/>
      <c r="BM81" s="20"/>
      <c r="BN81" s="20"/>
    </row>
    <row r="82" spans="1:66">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R82" s="20"/>
      <c r="AS82" s="20"/>
      <c r="AT82" s="20"/>
      <c r="AU82" s="20"/>
      <c r="AV82" s="20"/>
      <c r="AW82" s="20"/>
      <c r="AX82" s="20"/>
      <c r="AY82" s="20"/>
      <c r="AZ82" s="20"/>
      <c r="BA82" s="20"/>
      <c r="BB82" s="20"/>
      <c r="BC82" s="20"/>
      <c r="BD82" s="20"/>
      <c r="BE82" s="20"/>
      <c r="BF82" s="20"/>
      <c r="BG82" s="21"/>
      <c r="BH82" s="20"/>
      <c r="BI82" s="20"/>
      <c r="BJ82" s="20"/>
      <c r="BK82" s="20"/>
      <c r="BL82" s="20"/>
      <c r="BM82" s="20"/>
      <c r="BN82" s="20"/>
    </row>
    <row r="83" spans="1:66">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R83" s="20"/>
      <c r="AS83" s="20"/>
      <c r="AT83" s="20"/>
      <c r="AU83" s="20"/>
      <c r="AV83" s="20"/>
      <c r="AW83" s="20"/>
      <c r="AX83" s="20"/>
      <c r="AY83" s="20"/>
      <c r="AZ83" s="20"/>
      <c r="BA83" s="20"/>
      <c r="BB83" s="20"/>
      <c r="BC83" s="20"/>
      <c r="BD83" s="20"/>
      <c r="BE83" s="20" t="s">
        <v>171</v>
      </c>
      <c r="BF83" s="20"/>
      <c r="BG83" s="21"/>
      <c r="BH83" s="20"/>
      <c r="BI83" s="20"/>
      <c r="BJ83" s="20"/>
      <c r="BK83" s="20"/>
      <c r="BL83" s="20"/>
      <c r="BM83" s="20"/>
      <c r="BN83" s="20"/>
    </row>
    <row r="84" spans="1:66">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R84" s="20"/>
      <c r="AS84" s="20"/>
      <c r="AT84" s="20"/>
      <c r="AU84" s="20"/>
      <c r="AV84" s="20"/>
      <c r="AW84" s="20"/>
      <c r="AX84" s="20"/>
      <c r="AY84" s="20"/>
      <c r="AZ84" s="20"/>
      <c r="BA84" s="20"/>
      <c r="BB84" s="20"/>
      <c r="BC84" s="20"/>
      <c r="BD84" s="20"/>
      <c r="BE84" s="20" t="s">
        <v>129</v>
      </c>
      <c r="BF84" s="20" t="s">
        <v>127</v>
      </c>
      <c r="BG84" s="21" t="s">
        <v>130</v>
      </c>
      <c r="BH84" s="20" t="s">
        <v>128</v>
      </c>
      <c r="BI84" s="20" t="s">
        <v>119</v>
      </c>
      <c r="BJ84" s="20" t="s">
        <v>132</v>
      </c>
      <c r="BK84" s="20"/>
      <c r="BL84" s="20"/>
      <c r="BM84" s="20"/>
      <c r="BN84" s="20"/>
    </row>
    <row r="85" spans="1:66">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R85" s="20"/>
      <c r="AS85" s="20"/>
      <c r="AT85" s="20"/>
      <c r="AU85" s="20"/>
      <c r="AV85" s="20"/>
      <c r="AW85" s="20"/>
      <c r="AX85" s="20"/>
      <c r="AY85" s="20"/>
      <c r="AZ85" s="20"/>
      <c r="BA85" s="20"/>
      <c r="BB85" s="20"/>
      <c r="BC85" s="20"/>
      <c r="BD85" s="20"/>
      <c r="BE85" s="20">
        <v>2010</v>
      </c>
      <c r="BF85" s="22">
        <v>1243161.69</v>
      </c>
      <c r="BG85" s="21"/>
      <c r="BH85" s="20">
        <v>8.5984522799999996E-5</v>
      </c>
      <c r="BI85" s="20">
        <f>BF85*BH85</f>
        <v>106.89266467789152</v>
      </c>
      <c r="BJ85" s="20"/>
      <c r="BK85" s="20"/>
      <c r="BL85" s="20"/>
      <c r="BM85" s="20"/>
      <c r="BN85" s="20"/>
    </row>
    <row r="86" spans="1:66">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R86" s="20"/>
      <c r="AS86" s="20"/>
      <c r="AT86" s="20"/>
      <c r="AU86" s="20"/>
      <c r="AV86" s="20"/>
      <c r="AW86" s="20"/>
      <c r="AX86" s="20"/>
      <c r="AY86" s="20"/>
      <c r="AZ86" s="20"/>
      <c r="BA86" s="20"/>
      <c r="BB86" s="20"/>
      <c r="BC86" s="20"/>
      <c r="BD86" s="20"/>
      <c r="BE86" s="20">
        <v>2011</v>
      </c>
      <c r="BF86" s="20">
        <v>1302317.55</v>
      </c>
      <c r="BG86" s="21"/>
      <c r="BH86" s="20">
        <v>8.5984522799999996E-5</v>
      </c>
      <c r="BI86" s="20">
        <f>BF86*BH86</f>
        <v>111.97915307081514</v>
      </c>
      <c r="BJ86" s="20"/>
      <c r="BK86" s="20"/>
      <c r="BL86" s="20"/>
      <c r="BM86" s="20"/>
      <c r="BN86" s="20"/>
    </row>
    <row r="87" spans="1:66">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R87" s="20"/>
      <c r="AS87" s="20"/>
      <c r="AT87" s="20"/>
      <c r="AU87" s="20"/>
      <c r="AV87" s="20"/>
      <c r="AW87" s="20"/>
      <c r="AX87" s="20"/>
      <c r="AY87" s="20"/>
      <c r="AZ87" s="20"/>
      <c r="BA87" s="20"/>
      <c r="BB87" s="20"/>
      <c r="BC87" s="20"/>
      <c r="BD87" s="20"/>
      <c r="BE87" s="20">
        <v>2012</v>
      </c>
      <c r="BF87" s="20"/>
      <c r="BG87" s="21">
        <v>1385.65</v>
      </c>
      <c r="BH87" s="20">
        <v>8.5984522800000004E-2</v>
      </c>
      <c r="BI87" s="20">
        <f>BG87*BH87</f>
        <v>119.14445401782001</v>
      </c>
      <c r="BJ87" s="20"/>
      <c r="BK87" s="20"/>
      <c r="BL87" s="20"/>
      <c r="BM87" s="20"/>
      <c r="BN87" s="20"/>
    </row>
    <row r="88" spans="1:66">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R88" s="20"/>
      <c r="AS88" s="20"/>
      <c r="AT88" s="20"/>
      <c r="AU88" s="20"/>
      <c r="AV88" s="20"/>
      <c r="AW88" s="20"/>
      <c r="AX88" s="20"/>
      <c r="AY88" s="20"/>
      <c r="AZ88" s="20"/>
      <c r="BA88" s="20"/>
      <c r="BB88" s="20"/>
      <c r="BC88" s="20"/>
      <c r="BD88" s="20"/>
      <c r="BE88" s="20">
        <v>2013</v>
      </c>
      <c r="BF88" s="21"/>
      <c r="BG88" s="21">
        <v>1485.059</v>
      </c>
      <c r="BH88" s="20">
        <v>8.5984522800000004E-2</v>
      </c>
      <c r="BI88" s="20">
        <f>BG88*BH88</f>
        <v>127.69208944484521</v>
      </c>
      <c r="BJ88" s="20"/>
      <c r="BK88" s="20"/>
      <c r="BL88" s="20"/>
      <c r="BM88" s="20"/>
      <c r="BN88" s="20"/>
    </row>
    <row r="89" spans="1:66">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R89" s="20"/>
      <c r="AS89" s="20"/>
      <c r="AT89" s="20"/>
      <c r="AU89" s="20"/>
      <c r="AV89" s="20"/>
      <c r="AW89" s="20"/>
      <c r="AX89" s="20"/>
      <c r="AY89" s="20"/>
      <c r="AZ89" s="20"/>
      <c r="BA89" s="20"/>
      <c r="BB89" s="20"/>
      <c r="BC89" s="20"/>
      <c r="BD89" s="20"/>
      <c r="BE89" s="20"/>
      <c r="BF89" s="21"/>
      <c r="BG89" s="21"/>
      <c r="BH89" s="20"/>
      <c r="BI89" s="20"/>
      <c r="BJ89" s="20" t="s">
        <v>134</v>
      </c>
      <c r="BK89" s="20"/>
      <c r="BL89" s="20"/>
      <c r="BM89" s="20"/>
      <c r="BN89" s="20"/>
    </row>
    <row r="90" spans="1:66">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R90" s="20"/>
      <c r="AS90" s="20"/>
      <c r="AT90" s="20"/>
      <c r="AU90" s="20"/>
      <c r="AV90" s="20"/>
      <c r="AW90" s="20"/>
      <c r="AX90" s="20"/>
      <c r="AY90" s="20"/>
      <c r="AZ90" s="20"/>
      <c r="BA90" s="20"/>
      <c r="BB90" s="20"/>
      <c r="BC90" s="20"/>
      <c r="BD90" s="20"/>
      <c r="BE90" s="20">
        <v>2015</v>
      </c>
      <c r="BF90" s="20"/>
      <c r="BG90" s="21">
        <v>1231.114</v>
      </c>
      <c r="BH90" s="20">
        <v>8.5984522800000004E-2</v>
      </c>
      <c r="BI90" s="20">
        <f>BG90*BH90</f>
        <v>105.85674980239921</v>
      </c>
      <c r="BJ90" s="20" t="s">
        <v>133</v>
      </c>
      <c r="BK90" s="20"/>
      <c r="BL90" s="20"/>
      <c r="BM90" s="20"/>
      <c r="BN90" s="20"/>
    </row>
    <row r="91" spans="1:66">
      <c r="A91" s="19" t="s">
        <v>136</v>
      </c>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R91" s="20"/>
      <c r="AS91" s="20"/>
      <c r="AT91" s="20"/>
      <c r="AU91" s="20"/>
      <c r="AV91" s="20"/>
      <c r="AW91" s="20"/>
      <c r="AX91" s="20"/>
      <c r="AY91" s="20"/>
      <c r="AZ91" s="20"/>
      <c r="BA91" s="20"/>
      <c r="BB91" s="20"/>
      <c r="BC91" s="20"/>
      <c r="BD91" s="20"/>
      <c r="BE91" s="20"/>
      <c r="BF91" s="20"/>
      <c r="BG91" s="20"/>
      <c r="BH91" s="20"/>
      <c r="BI91" s="20"/>
      <c r="BJ91" s="20"/>
      <c r="BK91" s="20"/>
      <c r="BL91" s="20"/>
      <c r="BM91" s="20"/>
      <c r="BN91" s="20"/>
    </row>
    <row r="92" spans="1:66">
      <c r="A92" s="19" t="s">
        <v>135</v>
      </c>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R92" s="20"/>
      <c r="AS92" s="20"/>
      <c r="AT92" s="20" t="s">
        <v>174</v>
      </c>
      <c r="AU92" s="20"/>
      <c r="AV92" s="20"/>
      <c r="AW92" s="20"/>
      <c r="AX92" s="20"/>
      <c r="AY92" s="20"/>
      <c r="AZ92" s="20"/>
      <c r="BA92" s="20"/>
      <c r="BB92" s="20"/>
      <c r="BC92" s="20"/>
      <c r="BD92" s="20"/>
      <c r="BE92" s="20"/>
      <c r="BF92" s="20"/>
      <c r="BG92" s="20"/>
      <c r="BH92" s="20"/>
      <c r="BI92" s="20"/>
      <c r="BJ92" s="20"/>
      <c r="BK92" s="20"/>
      <c r="BL92" s="20"/>
      <c r="BM92" s="20"/>
      <c r="BN92" s="20"/>
    </row>
    <row r="93" spans="1:66">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R93" s="20"/>
      <c r="AS93" s="20"/>
      <c r="AT93" s="20"/>
      <c r="AU93" s="20"/>
      <c r="AV93" s="20"/>
      <c r="AW93" s="20"/>
      <c r="AX93" s="20"/>
      <c r="AY93" s="20"/>
      <c r="AZ93" s="20"/>
      <c r="BA93" s="20"/>
      <c r="BB93" s="20"/>
      <c r="BC93" s="20"/>
      <c r="BD93" s="20"/>
      <c r="BE93" s="20"/>
      <c r="BF93" s="20"/>
      <c r="BG93" s="20"/>
      <c r="BH93" s="20"/>
      <c r="BI93" s="20"/>
      <c r="BJ93" s="20"/>
      <c r="BK93" s="20"/>
      <c r="BL93" s="20"/>
      <c r="BM93" s="20"/>
      <c r="BN93" s="20"/>
    </row>
    <row r="94" spans="1:66">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R94" s="20"/>
      <c r="AS94" s="20"/>
      <c r="AT94" s="20"/>
      <c r="AU94" s="20"/>
      <c r="AV94" s="20"/>
      <c r="AW94" s="20"/>
      <c r="AX94" s="20"/>
      <c r="AY94" s="20"/>
      <c r="AZ94" s="20"/>
      <c r="BA94" s="20"/>
      <c r="BB94" s="20"/>
      <c r="BC94" s="20"/>
      <c r="BD94" s="20"/>
      <c r="BE94" s="20"/>
      <c r="BF94" s="20"/>
      <c r="BG94" s="20"/>
      <c r="BH94" s="20"/>
      <c r="BI94" s="20"/>
      <c r="BJ94" s="20"/>
      <c r="BK94" s="20"/>
      <c r="BL94" s="20"/>
      <c r="BM94" s="20"/>
      <c r="BN94" s="20"/>
    </row>
    <row r="95" spans="1:66">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R95" s="20"/>
      <c r="AS95" s="20"/>
      <c r="AT95" s="20"/>
      <c r="AU95" s="20"/>
      <c r="AV95" s="20"/>
      <c r="AW95" s="20"/>
      <c r="AX95" s="20"/>
      <c r="AY95" s="20"/>
      <c r="AZ95" s="20"/>
      <c r="BA95" s="20"/>
      <c r="BB95" s="20"/>
      <c r="BC95" s="20"/>
      <c r="BD95" s="20"/>
      <c r="BE95" s="20"/>
      <c r="BF95" s="20"/>
      <c r="BG95" s="20"/>
      <c r="BH95" s="20"/>
      <c r="BI95" s="20"/>
      <c r="BJ95" s="20"/>
      <c r="BK95" s="20"/>
      <c r="BL95" s="20"/>
      <c r="BM95" s="20"/>
      <c r="BN95" s="20"/>
    </row>
    <row r="96" spans="1:66">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R96" s="20"/>
      <c r="AS96" s="20"/>
      <c r="AT96" s="20"/>
      <c r="AU96" s="20"/>
      <c r="AV96" s="20"/>
      <c r="AW96" s="20"/>
      <c r="AX96" s="20"/>
      <c r="AY96" s="20"/>
      <c r="AZ96" s="20"/>
      <c r="BA96" s="20"/>
      <c r="BB96" s="20"/>
      <c r="BC96" s="20"/>
      <c r="BD96" s="20"/>
      <c r="BE96" s="20"/>
      <c r="BF96" s="20"/>
      <c r="BG96" s="20"/>
      <c r="BH96" s="20"/>
      <c r="BI96" s="20"/>
      <c r="BJ96" s="20"/>
      <c r="BK96" s="20"/>
      <c r="BL96" s="20"/>
      <c r="BM96" s="20"/>
      <c r="BN96" s="20"/>
    </row>
    <row r="97" spans="1:66">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R97" s="20"/>
      <c r="AS97" s="20"/>
      <c r="AT97" s="20"/>
      <c r="AU97" s="20"/>
      <c r="AV97" s="20"/>
      <c r="AW97" s="20"/>
      <c r="AX97" s="20"/>
      <c r="AY97" s="20"/>
      <c r="AZ97" s="20"/>
      <c r="BA97" s="20"/>
      <c r="BB97" s="20"/>
      <c r="BC97" s="20"/>
      <c r="BD97" s="20"/>
      <c r="BE97" s="20"/>
      <c r="BF97" s="20"/>
      <c r="BG97" s="20"/>
      <c r="BH97" s="20"/>
      <c r="BI97" s="20"/>
      <c r="BJ97" s="20"/>
      <c r="BK97" s="20"/>
      <c r="BL97" s="20"/>
      <c r="BM97" s="20"/>
      <c r="BN97" s="20"/>
    </row>
    <row r="98" spans="1:66">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R98" s="20"/>
      <c r="AS98" s="20"/>
      <c r="AT98" s="20"/>
      <c r="AU98" s="20"/>
      <c r="AV98" s="20"/>
      <c r="AW98" s="20"/>
      <c r="AX98" s="20"/>
      <c r="AY98" s="20"/>
      <c r="AZ98" s="20"/>
      <c r="BA98" s="20"/>
      <c r="BB98" s="20"/>
      <c r="BC98" s="20"/>
      <c r="BD98" s="20"/>
      <c r="BE98" s="20"/>
      <c r="BF98" s="20"/>
      <c r="BG98" s="20"/>
      <c r="BH98" s="20"/>
      <c r="BI98" s="20"/>
      <c r="BJ98" s="20"/>
      <c r="BK98" s="20"/>
      <c r="BL98" s="20"/>
      <c r="BM98" s="20"/>
      <c r="BN98" s="20"/>
    </row>
    <row r="99" spans="1:66">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R99" s="20"/>
      <c r="AS99" s="20"/>
      <c r="AT99" s="20"/>
      <c r="AU99" s="20"/>
      <c r="AV99" s="20"/>
      <c r="AW99" s="20"/>
      <c r="AX99" s="20"/>
      <c r="AY99" s="20"/>
      <c r="AZ99" s="20"/>
      <c r="BA99" s="20"/>
      <c r="BB99" s="20"/>
      <c r="BC99" s="20"/>
      <c r="BD99" s="20"/>
      <c r="BE99" s="20"/>
      <c r="BF99" s="20"/>
      <c r="BG99" s="20"/>
      <c r="BH99" s="20"/>
      <c r="BI99" s="20"/>
      <c r="BJ99" s="20"/>
      <c r="BK99" s="20"/>
      <c r="BL99" s="20"/>
      <c r="BM99" s="20"/>
      <c r="BN99" s="20"/>
    </row>
    <row r="100" spans="1:66">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R100" s="20"/>
      <c r="AS100" s="20"/>
      <c r="AT100" s="20"/>
      <c r="AU100" s="20"/>
      <c r="AV100" s="20"/>
      <c r="AW100" s="20"/>
      <c r="AX100" s="20"/>
      <c r="AY100" s="20"/>
      <c r="AZ100" s="20"/>
      <c r="BA100" s="20"/>
      <c r="BB100" s="20"/>
      <c r="BC100" s="20"/>
      <c r="BD100" s="20"/>
      <c r="BE100" s="20"/>
      <c r="BF100" s="20"/>
      <c r="BG100" s="20"/>
      <c r="BH100" s="20"/>
      <c r="BI100" s="20"/>
      <c r="BJ100" s="20"/>
      <c r="BK100" s="20"/>
      <c r="BL100" s="20"/>
      <c r="BM100" s="20"/>
      <c r="BN100" s="20"/>
    </row>
    <row r="101" spans="1:66">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R101" s="20"/>
      <c r="AS101" s="20"/>
      <c r="AT101" s="20"/>
      <c r="AU101" s="20"/>
      <c r="AV101" s="20"/>
      <c r="AW101" s="20"/>
      <c r="AX101" s="20"/>
      <c r="AY101" s="20"/>
      <c r="AZ101" s="20"/>
      <c r="BA101" s="20"/>
      <c r="BB101" s="20"/>
      <c r="BC101" s="20"/>
      <c r="BD101" s="20"/>
      <c r="BE101" s="20"/>
      <c r="BF101" s="20"/>
      <c r="BG101" s="20"/>
      <c r="BH101" s="20"/>
      <c r="BI101" s="20"/>
      <c r="BJ101" s="20"/>
      <c r="BK101" s="20"/>
      <c r="BL101" s="20"/>
      <c r="BM101" s="20"/>
      <c r="BN101" s="20"/>
    </row>
    <row r="102" spans="1:66">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R102" s="20"/>
      <c r="AS102" s="20"/>
      <c r="AT102" s="20"/>
      <c r="AU102" s="20"/>
      <c r="AV102" s="20"/>
      <c r="AW102" s="20"/>
      <c r="AX102" s="20"/>
      <c r="AY102" s="20"/>
      <c r="AZ102" s="20"/>
      <c r="BA102" s="20"/>
      <c r="BB102" s="20"/>
      <c r="BC102" s="20"/>
      <c r="BD102" s="20"/>
      <c r="BE102" s="20"/>
      <c r="BF102" s="20"/>
      <c r="BG102" s="20"/>
      <c r="BH102" s="20"/>
      <c r="BI102" s="20"/>
      <c r="BJ102" s="20"/>
      <c r="BK102" s="20"/>
      <c r="BL102" s="20"/>
      <c r="BM102" s="20"/>
      <c r="BN102" s="20"/>
    </row>
    <row r="103" spans="1:66">
      <c r="A103" s="19" t="s">
        <v>137</v>
      </c>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R103" s="20"/>
      <c r="AS103" s="20"/>
      <c r="AT103" s="20"/>
      <c r="AU103" s="20"/>
      <c r="AV103" s="20"/>
      <c r="AW103" s="20"/>
      <c r="AX103" s="20"/>
      <c r="AY103" s="20"/>
      <c r="AZ103" s="20"/>
      <c r="BA103" s="20"/>
      <c r="BB103" s="20"/>
      <c r="BC103" s="20"/>
      <c r="BD103" s="20"/>
      <c r="BE103" s="20"/>
      <c r="BF103" s="20"/>
      <c r="BG103" s="20"/>
      <c r="BH103" s="20"/>
      <c r="BI103" s="20"/>
      <c r="BJ103" s="20"/>
      <c r="BK103" s="20"/>
      <c r="BL103" s="20"/>
      <c r="BM103" s="20"/>
      <c r="BN103" s="20"/>
    </row>
    <row r="104" spans="1:66">
      <c r="A104" s="19" t="s">
        <v>138</v>
      </c>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R104" s="20"/>
      <c r="AS104" s="20"/>
      <c r="AT104" s="20"/>
      <c r="AU104" s="20"/>
      <c r="AV104" s="20"/>
      <c r="AW104" s="20"/>
      <c r="AX104" s="20"/>
      <c r="AY104" s="20"/>
      <c r="AZ104" s="20"/>
      <c r="BA104" s="20"/>
      <c r="BB104" s="20"/>
      <c r="BC104" s="20"/>
      <c r="BD104" s="20"/>
      <c r="BE104" s="20"/>
      <c r="BF104" s="20"/>
      <c r="BG104" s="20"/>
      <c r="BH104" s="20"/>
      <c r="BI104" s="20"/>
      <c r="BJ104" s="20"/>
      <c r="BK104" s="20"/>
      <c r="BL104" s="20"/>
      <c r="BM104" s="20"/>
      <c r="BN104" s="20"/>
    </row>
    <row r="105" spans="1:66">
      <c r="A105" s="19" t="s">
        <v>129</v>
      </c>
      <c r="B105" s="19"/>
      <c r="C105" s="19">
        <f>N1</f>
        <v>1980</v>
      </c>
      <c r="D105" s="19">
        <f>O1</f>
        <v>1981</v>
      </c>
      <c r="E105" s="19">
        <f>P1</f>
        <v>1982</v>
      </c>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R105" s="20"/>
      <c r="AS105" s="20"/>
      <c r="AT105" s="20"/>
      <c r="AU105" s="20"/>
      <c r="AV105" s="20"/>
      <c r="AW105" s="20"/>
      <c r="AX105" s="20"/>
      <c r="AY105" s="20"/>
      <c r="AZ105" s="20"/>
      <c r="BA105" s="20"/>
      <c r="BB105" s="20"/>
      <c r="BC105" s="20"/>
      <c r="BD105" s="20"/>
      <c r="BE105" s="20"/>
      <c r="BF105" s="20"/>
      <c r="BG105" s="20"/>
      <c r="BH105" s="20"/>
      <c r="BI105" s="20"/>
      <c r="BJ105" s="20"/>
      <c r="BK105" s="20"/>
      <c r="BL105" s="20"/>
      <c r="BM105" s="20"/>
      <c r="BN105" s="20"/>
    </row>
    <row r="106" spans="1:66">
      <c r="A106" s="19" t="s">
        <v>140</v>
      </c>
      <c r="B106" s="19"/>
      <c r="C106" s="19">
        <f>N32</f>
        <v>272.39999999999998</v>
      </c>
      <c r="D106" s="19">
        <f>O32</f>
        <v>275.39999999999998</v>
      </c>
      <c r="E106" s="19">
        <f>P32</f>
        <v>255</v>
      </c>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R106" s="20"/>
      <c r="AS106" s="20"/>
      <c r="AT106" s="20"/>
      <c r="AU106" s="20"/>
      <c r="AV106" s="20"/>
      <c r="AW106" s="20"/>
      <c r="AX106" s="20"/>
      <c r="AY106" s="20"/>
      <c r="AZ106" s="20"/>
      <c r="BA106" s="20"/>
      <c r="BB106" s="20"/>
      <c r="BC106" s="20"/>
      <c r="BD106" s="20"/>
      <c r="BE106" s="20"/>
      <c r="BF106" s="20"/>
      <c r="BG106" s="20"/>
      <c r="BH106" s="20"/>
      <c r="BI106" s="20"/>
      <c r="BJ106" s="20"/>
      <c r="BK106" s="20"/>
      <c r="BL106" s="20"/>
      <c r="BM106" s="20"/>
      <c r="BN106" s="20"/>
    </row>
    <row r="107" spans="1:66">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R107" s="20"/>
      <c r="AS107" s="20"/>
      <c r="AT107" s="20"/>
      <c r="AU107" s="20"/>
      <c r="AV107" s="20"/>
      <c r="AW107" s="20"/>
      <c r="AX107" s="20"/>
      <c r="AY107" s="20"/>
      <c r="AZ107" s="20"/>
      <c r="BA107" s="20"/>
      <c r="BB107" s="20"/>
      <c r="BC107" s="20"/>
      <c r="BD107" s="20"/>
      <c r="BE107" s="20"/>
      <c r="BF107" s="20"/>
      <c r="BG107" s="20"/>
      <c r="BH107" s="20"/>
      <c r="BI107" s="20"/>
      <c r="BJ107" s="20"/>
      <c r="BK107" s="20"/>
      <c r="BL107" s="20"/>
      <c r="BM107" s="20"/>
      <c r="BN107" s="20"/>
    </row>
    <row r="108" spans="1:66">
      <c r="A108" s="19" t="s">
        <v>141</v>
      </c>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R108" s="20"/>
      <c r="AS108" s="20"/>
      <c r="AT108" s="20"/>
      <c r="AU108" s="20"/>
      <c r="AV108" s="20"/>
      <c r="AW108" s="20"/>
      <c r="AX108" s="20"/>
      <c r="AY108" s="20"/>
      <c r="AZ108" s="20"/>
      <c r="BA108" s="20"/>
      <c r="BB108" s="20"/>
      <c r="BC108" s="20"/>
      <c r="BD108" s="20"/>
      <c r="BE108" s="20"/>
      <c r="BF108" s="20"/>
      <c r="BG108" s="20"/>
      <c r="BH108" s="20"/>
      <c r="BI108" s="20"/>
      <c r="BJ108" s="20"/>
      <c r="BK108" s="20"/>
      <c r="BL108" s="20"/>
      <c r="BM108" s="20"/>
      <c r="BN108" s="20"/>
    </row>
    <row r="109" spans="1:66">
      <c r="A109" s="19" t="s">
        <v>129</v>
      </c>
      <c r="B109" s="19"/>
      <c r="C109" s="19">
        <f>AS1</f>
        <v>2011</v>
      </c>
      <c r="D109" s="19">
        <f>AT1</f>
        <v>2012</v>
      </c>
      <c r="E109" s="19">
        <f>AU1</f>
        <v>2013</v>
      </c>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R109" s="20"/>
      <c r="AS109" s="20"/>
      <c r="AT109" s="20"/>
      <c r="AU109" s="20"/>
      <c r="AV109" s="20"/>
      <c r="AW109" s="20"/>
      <c r="AX109" s="20"/>
      <c r="AY109" s="20"/>
      <c r="AZ109" s="20"/>
      <c r="BA109" s="20"/>
      <c r="BB109" s="20"/>
      <c r="BC109" s="20"/>
      <c r="BD109" s="20"/>
      <c r="BE109" s="20"/>
      <c r="BF109" s="20"/>
      <c r="BG109" s="20"/>
      <c r="BH109" s="20"/>
      <c r="BI109" s="20"/>
      <c r="BJ109" s="20"/>
      <c r="BK109" s="20"/>
      <c r="BL109" s="20"/>
      <c r="BM109" s="20"/>
      <c r="BN109" s="20"/>
    </row>
    <row r="110" spans="1:66">
      <c r="A110" s="19" t="s">
        <v>142</v>
      </c>
      <c r="B110" s="19"/>
      <c r="C110" s="19">
        <f>AS33</f>
        <v>51.291057618041997</v>
      </c>
      <c r="D110" s="19">
        <f>AT33</f>
        <v>52.691229587317203</v>
      </c>
      <c r="E110" s="19">
        <f>AU33</f>
        <v>50.573946697890001</v>
      </c>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R110" s="20"/>
      <c r="AS110" s="20"/>
      <c r="AT110" s="20"/>
      <c r="AU110" s="20" t="s">
        <v>173</v>
      </c>
      <c r="AV110" s="20"/>
      <c r="AW110" s="20"/>
      <c r="AX110" s="20"/>
      <c r="AY110" s="20"/>
      <c r="AZ110" s="20"/>
      <c r="BA110" s="20"/>
      <c r="BB110" s="20"/>
      <c r="BC110" s="20"/>
      <c r="BD110" s="20"/>
      <c r="BE110" s="20"/>
      <c r="BF110" s="20"/>
      <c r="BG110" s="20"/>
      <c r="BH110" s="20"/>
      <c r="BI110" s="20"/>
      <c r="BJ110" s="20"/>
      <c r="BK110" s="20"/>
      <c r="BL110" s="20"/>
      <c r="BM110" s="20"/>
      <c r="BN110" s="20"/>
    </row>
    <row r="111" spans="1:66">
      <c r="A111" s="19"/>
      <c r="B111" s="19"/>
      <c r="C111" s="19"/>
      <c r="D111" s="19"/>
      <c r="E111" s="19"/>
      <c r="F111" s="19"/>
      <c r="G111" s="19"/>
      <c r="H111" s="19"/>
      <c r="I111" s="19"/>
      <c r="J111" s="19"/>
      <c r="K111" s="19"/>
      <c r="L111" s="19"/>
      <c r="M111" s="19"/>
      <c r="N111" s="19"/>
      <c r="O111" s="19"/>
      <c r="P111" s="19"/>
      <c r="Q111" s="19" t="s">
        <v>167</v>
      </c>
      <c r="R111" s="19"/>
      <c r="S111" s="19"/>
      <c r="T111" s="19"/>
      <c r="U111" s="19"/>
      <c r="V111" s="19"/>
      <c r="W111" s="19"/>
      <c r="X111" s="19"/>
      <c r="Y111" s="19"/>
      <c r="Z111" s="19"/>
      <c r="AA111" s="19"/>
      <c r="AB111" s="19"/>
      <c r="AC111" s="19"/>
      <c r="AR111" s="20"/>
      <c r="AS111" s="20"/>
      <c r="AT111" s="20"/>
      <c r="AU111" s="20"/>
      <c r="AV111" s="20"/>
      <c r="AW111" s="20"/>
      <c r="AX111" s="20"/>
      <c r="AY111" s="20"/>
      <c r="AZ111" s="20"/>
      <c r="BA111" s="20"/>
      <c r="BB111" s="20"/>
      <c r="BC111" s="20"/>
      <c r="BD111" s="20"/>
      <c r="BE111" s="20"/>
      <c r="BF111" s="20"/>
      <c r="BG111" s="20"/>
      <c r="BH111" s="20"/>
      <c r="BI111" s="20"/>
      <c r="BJ111" s="20"/>
      <c r="BK111" s="20"/>
      <c r="BL111" s="20"/>
      <c r="BM111" s="20"/>
      <c r="BN111" s="20"/>
    </row>
    <row r="112" spans="1:66">
      <c r="A112" s="19" t="s">
        <v>143</v>
      </c>
      <c r="B112" s="19"/>
      <c r="C112" s="19">
        <f>C110/C106</f>
        <v>0.18829316306182819</v>
      </c>
      <c r="D112" s="19">
        <f t="shared" ref="D112:E112" si="24">D110/D106</f>
        <v>0.19132617860318521</v>
      </c>
      <c r="E112" s="19">
        <f t="shared" si="24"/>
        <v>0.19832920273682353</v>
      </c>
      <c r="F112" s="19"/>
      <c r="G112" s="19"/>
      <c r="H112" s="19"/>
      <c r="I112" s="19"/>
      <c r="J112" s="19"/>
      <c r="K112" s="19"/>
      <c r="L112" s="19"/>
      <c r="M112" s="19"/>
      <c r="N112" s="19"/>
      <c r="O112" s="19"/>
      <c r="P112" s="19"/>
      <c r="Q112" s="19" t="s">
        <v>166</v>
      </c>
      <c r="R112" s="19"/>
      <c r="S112" s="19"/>
      <c r="T112" s="19"/>
      <c r="U112" s="19"/>
      <c r="V112" s="19"/>
      <c r="W112" s="19"/>
      <c r="X112" s="19"/>
      <c r="Y112" s="19"/>
      <c r="Z112" s="19"/>
      <c r="AA112" s="19"/>
      <c r="AB112" s="19"/>
      <c r="AC112" s="19"/>
      <c r="AR112" s="20"/>
      <c r="AS112" s="20"/>
      <c r="AT112" s="20"/>
      <c r="AU112" s="20"/>
      <c r="AV112" s="20"/>
      <c r="AW112" s="20"/>
      <c r="AX112" s="20"/>
      <c r="AY112" s="20"/>
      <c r="AZ112" s="20"/>
      <c r="BA112" s="20"/>
      <c r="BB112" s="20"/>
      <c r="BC112" s="20"/>
      <c r="BD112" s="20"/>
      <c r="BE112" s="20"/>
      <c r="BF112" s="20"/>
      <c r="BG112" s="20"/>
      <c r="BH112" s="20"/>
      <c r="BI112" s="20"/>
      <c r="BJ112" s="20"/>
      <c r="BK112" s="20"/>
      <c r="BL112" s="20"/>
      <c r="BM112" s="20"/>
      <c r="BN112" s="20"/>
    </row>
    <row r="113" spans="1:66">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R113" s="20"/>
      <c r="AS113" s="20"/>
      <c r="AT113" s="20"/>
      <c r="AU113" s="20"/>
      <c r="AV113" s="20"/>
      <c r="AW113" s="20"/>
      <c r="AX113" s="20"/>
      <c r="AY113" s="20"/>
      <c r="AZ113" s="20"/>
      <c r="BA113" s="20"/>
      <c r="BB113" s="20"/>
      <c r="BC113" s="20"/>
      <c r="BD113" s="20"/>
      <c r="BE113" s="20"/>
      <c r="BF113" s="20"/>
      <c r="BG113" s="20"/>
      <c r="BH113" s="20"/>
      <c r="BI113" s="20"/>
      <c r="BJ113" s="20"/>
      <c r="BK113" s="20"/>
      <c r="BL113" s="20"/>
      <c r="BM113" s="20"/>
      <c r="BN113" s="20"/>
    </row>
    <row r="114" spans="1:66">
      <c r="A114" s="19" t="s">
        <v>144</v>
      </c>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R114" s="20"/>
      <c r="AS114" s="20"/>
      <c r="AT114" s="20"/>
      <c r="AU114" s="20"/>
      <c r="AV114" s="20"/>
      <c r="AW114" s="20"/>
      <c r="AX114" s="20"/>
      <c r="AY114" s="20"/>
      <c r="AZ114" s="20"/>
      <c r="BA114" s="20"/>
      <c r="BB114" s="20"/>
      <c r="BC114" s="20"/>
      <c r="BD114" s="20"/>
      <c r="BE114" s="20"/>
      <c r="BF114" s="20"/>
      <c r="BG114" s="20"/>
      <c r="BH114" s="20"/>
      <c r="BI114" s="20"/>
      <c r="BJ114" s="20"/>
      <c r="BK114" s="20"/>
      <c r="BL114" s="20"/>
      <c r="BM114" s="20"/>
      <c r="BN114" s="20"/>
    </row>
    <row r="115" spans="1:66">
      <c r="A115" s="19" t="s">
        <v>145</v>
      </c>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R115" s="20"/>
      <c r="AS115" s="20"/>
      <c r="AT115" s="20"/>
      <c r="AU115" s="20"/>
      <c r="AV115" s="20"/>
      <c r="AW115" s="20"/>
      <c r="AX115" s="20"/>
      <c r="AY115" s="20"/>
      <c r="AZ115" s="20"/>
      <c r="BA115" s="20"/>
      <c r="BB115" s="20"/>
      <c r="BC115" s="20"/>
      <c r="BD115" s="20"/>
      <c r="BE115" s="20"/>
      <c r="BF115" s="20"/>
      <c r="BG115" s="20"/>
      <c r="BH115" s="20"/>
      <c r="BI115" s="20"/>
      <c r="BJ115" s="20"/>
      <c r="BK115" s="20"/>
      <c r="BL115" s="20"/>
      <c r="BM115" s="20"/>
      <c r="BN115" s="20"/>
    </row>
    <row r="116" spans="1:66">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R116" s="20"/>
      <c r="AS116" s="20"/>
      <c r="AT116" s="20"/>
      <c r="AU116" s="20"/>
      <c r="AV116" s="20"/>
      <c r="AW116" s="20"/>
      <c r="AX116" s="20"/>
      <c r="AY116" s="20"/>
      <c r="AZ116" s="20"/>
      <c r="BA116" s="20"/>
      <c r="BB116" s="20"/>
      <c r="BC116" s="20"/>
      <c r="BD116" s="20"/>
      <c r="BE116" s="20"/>
      <c r="BF116" s="20"/>
      <c r="BG116" s="20"/>
      <c r="BH116" s="20"/>
      <c r="BI116" s="20"/>
      <c r="BJ116" s="20"/>
      <c r="BK116" s="20"/>
      <c r="BL116" s="20"/>
      <c r="BM116" s="20"/>
      <c r="BN116" s="20"/>
    </row>
    <row r="117" spans="1:66">
      <c r="A117" s="19" t="s">
        <v>146</v>
      </c>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R117" s="20"/>
      <c r="AS117" s="20"/>
      <c r="AT117" s="20"/>
      <c r="AU117" s="20"/>
      <c r="AV117" s="20"/>
      <c r="AW117" s="20"/>
      <c r="AX117" s="20"/>
      <c r="AY117" s="20"/>
      <c r="AZ117" s="20"/>
      <c r="BA117" s="20"/>
      <c r="BB117" s="20"/>
      <c r="BC117" s="20"/>
      <c r="BD117" s="20"/>
      <c r="BE117" s="20"/>
      <c r="BF117" s="20"/>
      <c r="BG117" s="20"/>
      <c r="BH117" s="20"/>
      <c r="BI117" s="20"/>
      <c r="BJ117" s="20"/>
      <c r="BK117" s="20"/>
      <c r="BL117" s="20"/>
      <c r="BM117" s="20"/>
      <c r="BN117" s="20"/>
    </row>
    <row r="118" spans="1:66">
      <c r="A118" s="19" t="s">
        <v>147</v>
      </c>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R118" s="20"/>
      <c r="AS118" s="20"/>
      <c r="AT118" s="20"/>
      <c r="AU118" s="20"/>
      <c r="AV118" s="20"/>
      <c r="AW118" s="20"/>
      <c r="AX118" s="20"/>
      <c r="AY118" s="20"/>
      <c r="AZ118" s="20"/>
      <c r="BA118" s="20"/>
      <c r="BB118" s="20"/>
      <c r="BC118" s="20"/>
      <c r="BD118" s="20"/>
      <c r="BE118" s="20"/>
      <c r="BF118" s="20"/>
      <c r="BG118" s="20"/>
      <c r="BH118" s="20"/>
      <c r="BI118" s="20"/>
      <c r="BJ118" s="20"/>
      <c r="BK118" s="20"/>
      <c r="BL118" s="20"/>
      <c r="BM118" s="20"/>
      <c r="BN118" s="20"/>
    </row>
    <row r="119" spans="1:66">
      <c r="A119" s="19" t="s">
        <v>148</v>
      </c>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R119" s="20"/>
      <c r="AS119" s="20"/>
      <c r="AT119" s="20"/>
      <c r="AU119" s="20"/>
      <c r="AV119" s="20"/>
      <c r="AW119" s="20"/>
      <c r="AX119" s="20"/>
      <c r="AY119" s="20"/>
      <c r="AZ119" s="20"/>
      <c r="BA119" s="20"/>
      <c r="BB119" s="20"/>
      <c r="BC119" s="20"/>
      <c r="BD119" s="20"/>
      <c r="BE119" s="20"/>
      <c r="BF119" s="20"/>
      <c r="BG119" s="20"/>
      <c r="BH119" s="20"/>
      <c r="BI119" s="20"/>
      <c r="BJ119" s="20"/>
      <c r="BK119" s="20"/>
      <c r="BL119" s="20"/>
      <c r="BM119" s="20"/>
      <c r="BN119" s="20"/>
    </row>
    <row r="120" spans="1:66">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R120" s="20"/>
      <c r="AS120" s="20"/>
      <c r="AT120" s="20"/>
      <c r="AU120" s="20"/>
      <c r="AV120" s="20"/>
      <c r="AW120" s="20"/>
      <c r="AX120" s="20"/>
      <c r="AY120" s="20"/>
      <c r="AZ120" s="20"/>
      <c r="BA120" s="20"/>
      <c r="BB120" s="20"/>
      <c r="BC120" s="20"/>
      <c r="BD120" s="20"/>
      <c r="BE120" s="20"/>
      <c r="BF120" s="20"/>
      <c r="BG120" s="20"/>
      <c r="BH120" s="20"/>
      <c r="BI120" s="20"/>
      <c r="BJ120" s="20"/>
      <c r="BK120" s="20"/>
      <c r="BL120" s="20"/>
      <c r="BM120" s="20"/>
      <c r="BN120" s="20"/>
    </row>
    <row r="121" spans="1:66">
      <c r="A121" s="19" t="s">
        <v>150</v>
      </c>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R121" s="20"/>
      <c r="AS121" s="20"/>
      <c r="AT121" s="20"/>
      <c r="AU121" s="20"/>
      <c r="AV121" s="20"/>
      <c r="AW121" s="20"/>
      <c r="AX121" s="20"/>
      <c r="AY121" s="20"/>
      <c r="AZ121" s="20"/>
      <c r="BA121" s="20"/>
      <c r="BB121" s="20"/>
      <c r="BC121" s="20"/>
      <c r="BD121" s="20"/>
      <c r="BE121" s="20"/>
      <c r="BF121" s="20"/>
      <c r="BG121" s="20"/>
      <c r="BH121" s="20"/>
      <c r="BI121" s="20"/>
      <c r="BJ121" s="20"/>
      <c r="BK121" s="20"/>
      <c r="BL121" s="20"/>
      <c r="BM121" s="20"/>
      <c r="BN121" s="20"/>
    </row>
    <row r="122" spans="1:66">
      <c r="A122" s="19" t="s">
        <v>151</v>
      </c>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R122" s="20"/>
      <c r="AS122" s="20"/>
      <c r="AT122" s="20"/>
      <c r="AU122" s="20"/>
      <c r="AV122" s="20"/>
      <c r="AW122" s="20"/>
      <c r="AX122" s="20"/>
      <c r="AY122" s="20"/>
      <c r="AZ122" s="20"/>
      <c r="BA122" s="20"/>
      <c r="BB122" s="20"/>
      <c r="BC122" s="20"/>
      <c r="BD122" s="20"/>
      <c r="BE122" s="20"/>
      <c r="BF122" s="20"/>
      <c r="BG122" s="20"/>
      <c r="BH122" s="20"/>
      <c r="BI122" s="20"/>
      <c r="BJ122" s="20"/>
      <c r="BK122" s="20"/>
      <c r="BL122" s="20"/>
      <c r="BM122" s="20"/>
      <c r="BN122" s="20"/>
    </row>
    <row r="123" spans="1:66">
      <c r="A123" s="19" t="s">
        <v>152</v>
      </c>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R123" s="20"/>
      <c r="AS123" s="20"/>
      <c r="AT123" s="20"/>
      <c r="AU123" s="20"/>
      <c r="AV123" s="20"/>
      <c r="AW123" s="20"/>
      <c r="AX123" s="20"/>
      <c r="AY123" s="20"/>
      <c r="AZ123" s="20"/>
      <c r="BA123" s="20"/>
      <c r="BB123" s="20"/>
      <c r="BC123" s="20"/>
      <c r="BD123" s="20"/>
      <c r="BE123" s="20"/>
      <c r="BF123" s="20"/>
      <c r="BG123" s="20"/>
      <c r="BH123" s="20"/>
      <c r="BI123" s="20"/>
      <c r="BJ123" s="20"/>
      <c r="BK123" s="20"/>
      <c r="BL123" s="20"/>
      <c r="BM123" s="20"/>
      <c r="BN123" s="20"/>
    </row>
    <row r="124" spans="1:66">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R124" s="20"/>
      <c r="AS124" s="20"/>
      <c r="AT124" s="20"/>
      <c r="AU124" s="20"/>
      <c r="AV124" s="20"/>
      <c r="AW124" s="20"/>
      <c r="AX124" s="20"/>
      <c r="AY124" s="20"/>
      <c r="AZ124" s="20"/>
      <c r="BA124" s="20"/>
      <c r="BB124" s="20"/>
      <c r="BC124" s="20"/>
      <c r="BD124" s="20"/>
      <c r="BE124" s="20"/>
      <c r="BF124" s="20"/>
      <c r="BG124" s="20"/>
      <c r="BH124" s="20"/>
      <c r="BI124" s="20"/>
      <c r="BJ124" s="20"/>
      <c r="BK124" s="20"/>
      <c r="BL124" s="20"/>
      <c r="BM124" s="20"/>
      <c r="BN124" s="20"/>
    </row>
    <row r="125" spans="1:66">
      <c r="A125" s="19" t="s">
        <v>153</v>
      </c>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R125" s="20"/>
      <c r="AS125" s="20"/>
      <c r="AT125" s="20"/>
      <c r="AU125" s="20"/>
      <c r="AV125" s="20"/>
      <c r="AW125" s="20"/>
      <c r="AX125" s="20"/>
      <c r="AY125" s="20"/>
      <c r="AZ125" s="20"/>
      <c r="BA125" s="20"/>
      <c r="BB125" s="20"/>
      <c r="BC125" s="20"/>
      <c r="BD125" s="20"/>
      <c r="BE125" s="20"/>
      <c r="BF125" s="20"/>
      <c r="BG125" s="20"/>
      <c r="BH125" s="20"/>
      <c r="BI125" s="20"/>
      <c r="BJ125" s="20"/>
      <c r="BK125" s="20"/>
      <c r="BL125" s="20"/>
      <c r="BM125" s="20"/>
      <c r="BN125" s="20"/>
    </row>
    <row r="126" spans="1:66">
      <c r="A126" s="19" t="s">
        <v>154</v>
      </c>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R126" s="20"/>
      <c r="AS126" s="20"/>
      <c r="AT126" s="20"/>
      <c r="AU126" s="20"/>
      <c r="AV126" s="20" t="s">
        <v>131</v>
      </c>
      <c r="AW126" s="20"/>
      <c r="AX126" s="20"/>
      <c r="AY126" s="20"/>
      <c r="AZ126" s="20"/>
      <c r="BA126" s="20"/>
      <c r="BB126" s="20"/>
      <c r="BC126" s="20"/>
      <c r="BD126" s="20"/>
      <c r="BE126" s="20"/>
      <c r="BF126" s="20"/>
      <c r="BG126" s="20"/>
      <c r="BH126" s="20"/>
      <c r="BI126" s="20"/>
      <c r="BJ126" s="20"/>
      <c r="BK126" s="20"/>
      <c r="BL126" s="20"/>
      <c r="BM126" s="20"/>
      <c r="BN126" s="20"/>
    </row>
    <row r="127" spans="1:66">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R127" s="20"/>
      <c r="AS127" s="20"/>
      <c r="AT127" s="20"/>
      <c r="AU127" s="20"/>
      <c r="AV127" s="20"/>
      <c r="AW127" s="20"/>
      <c r="AX127" s="20"/>
      <c r="AY127" s="20"/>
      <c r="AZ127" s="20"/>
      <c r="BA127" s="20"/>
      <c r="BB127" s="20"/>
      <c r="BC127" s="20"/>
      <c r="BD127" s="20"/>
      <c r="BE127" s="20"/>
      <c r="BF127" s="20"/>
      <c r="BG127" s="20"/>
      <c r="BH127" s="20"/>
      <c r="BI127" s="20"/>
      <c r="BJ127" s="20"/>
      <c r="BK127" s="20"/>
      <c r="BL127" s="20"/>
      <c r="BM127" s="20"/>
      <c r="BN127" s="20"/>
    </row>
    <row r="128" spans="1:66">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R128" s="20"/>
      <c r="AS128" s="20"/>
      <c r="AT128" s="20"/>
      <c r="AU128" s="20"/>
      <c r="AV128" s="20"/>
      <c r="AW128" s="20"/>
      <c r="AX128" s="20"/>
      <c r="AY128" s="20"/>
      <c r="AZ128" s="20"/>
      <c r="BA128" s="20"/>
      <c r="BB128" s="20"/>
      <c r="BC128" s="20"/>
      <c r="BD128" s="20"/>
      <c r="BE128" s="20"/>
      <c r="BF128" s="20"/>
      <c r="BG128" s="20"/>
      <c r="BH128" s="20"/>
      <c r="BI128" s="20"/>
      <c r="BJ128" s="20"/>
      <c r="BK128" s="20"/>
      <c r="BL128" s="20"/>
      <c r="BM128" s="20"/>
      <c r="BN128" s="20"/>
    </row>
    <row r="129" spans="1:66">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R129" s="20"/>
      <c r="AS129" s="20"/>
      <c r="AT129" s="20"/>
      <c r="AU129" s="20"/>
      <c r="AV129" s="20"/>
      <c r="AW129" s="20"/>
      <c r="AX129" s="20"/>
      <c r="AY129" s="20"/>
      <c r="AZ129" s="20"/>
      <c r="BA129" s="20"/>
      <c r="BB129" s="20"/>
      <c r="BC129" s="20"/>
      <c r="BD129" s="20"/>
      <c r="BE129" s="20"/>
      <c r="BF129" s="20"/>
      <c r="BG129" s="20"/>
      <c r="BH129" s="20"/>
      <c r="BI129" s="20"/>
      <c r="BJ129" s="20"/>
      <c r="BK129" s="20"/>
      <c r="BL129" s="20"/>
      <c r="BM129" s="20"/>
      <c r="BN129" s="20"/>
    </row>
    <row r="130" spans="1:66">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R130" s="20"/>
      <c r="AS130" s="20"/>
      <c r="AT130" s="20"/>
      <c r="AU130" s="20"/>
      <c r="AV130" s="20"/>
      <c r="AW130" s="20"/>
      <c r="AX130" s="20"/>
      <c r="AY130" s="20"/>
      <c r="AZ130" s="20"/>
      <c r="BA130" s="20"/>
      <c r="BB130" s="20"/>
      <c r="BC130" s="20"/>
      <c r="BD130" s="20"/>
      <c r="BE130" s="20"/>
      <c r="BF130" s="20"/>
      <c r="BG130" s="20"/>
      <c r="BH130" s="20"/>
      <c r="BI130" s="20"/>
      <c r="BJ130" s="20"/>
      <c r="BK130" s="20"/>
      <c r="BL130" s="20"/>
      <c r="BM130" s="20"/>
      <c r="BN130" s="20"/>
    </row>
    <row r="131" spans="1:66">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R131" s="20"/>
      <c r="AS131" s="20"/>
      <c r="AT131" s="20"/>
      <c r="AU131" s="20"/>
      <c r="AV131" s="20"/>
      <c r="AW131" s="20"/>
      <c r="AX131" s="20"/>
      <c r="AY131" s="20"/>
      <c r="AZ131" s="20"/>
      <c r="BA131" s="20"/>
      <c r="BB131" s="20"/>
      <c r="BC131" s="20"/>
      <c r="BD131" s="20"/>
      <c r="BE131" s="20"/>
      <c r="BF131" s="20"/>
      <c r="BG131" s="20"/>
      <c r="BH131" s="20"/>
      <c r="BI131" s="20"/>
      <c r="BJ131" s="20"/>
      <c r="BK131" s="20"/>
      <c r="BL131" s="20"/>
      <c r="BM131" s="20"/>
      <c r="BN131" s="20"/>
    </row>
    <row r="132" spans="1:66">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R132" s="20"/>
      <c r="AS132" s="20"/>
      <c r="AT132" s="20"/>
      <c r="AU132" s="20"/>
      <c r="AV132" s="20"/>
      <c r="AW132" s="20"/>
      <c r="AX132" s="20"/>
      <c r="AY132" s="20"/>
      <c r="AZ132" s="20"/>
      <c r="BA132" s="20"/>
      <c r="BB132" s="20"/>
      <c r="BC132" s="20"/>
      <c r="BD132" s="20"/>
      <c r="BE132" s="20"/>
      <c r="BF132" s="20"/>
      <c r="BG132" s="20"/>
      <c r="BH132" s="20"/>
      <c r="BI132" s="20"/>
      <c r="BJ132" s="20"/>
      <c r="BK132" s="20"/>
      <c r="BL132" s="20"/>
      <c r="BM132" s="20"/>
      <c r="BN132" s="20"/>
    </row>
    <row r="133" spans="1:66">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R133" s="20"/>
      <c r="AS133" s="20"/>
      <c r="AT133" s="20"/>
      <c r="AU133" s="20"/>
      <c r="AV133" s="20"/>
      <c r="AW133" s="20"/>
      <c r="AX133" s="20"/>
      <c r="AY133" s="20"/>
      <c r="AZ133" s="20"/>
      <c r="BA133" s="20"/>
      <c r="BB133" s="20"/>
      <c r="BC133" s="20"/>
      <c r="BD133" s="20"/>
      <c r="BE133" s="20"/>
      <c r="BF133" s="20"/>
      <c r="BG133" s="20"/>
      <c r="BH133" s="20"/>
      <c r="BI133" s="20"/>
      <c r="BJ133" s="20"/>
      <c r="BK133" s="20"/>
      <c r="BL133" s="20"/>
      <c r="BM133" s="20"/>
      <c r="BN133" s="20"/>
    </row>
    <row r="134" spans="1:66">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R134" s="20"/>
      <c r="AS134" s="20"/>
      <c r="AT134" s="20"/>
      <c r="AU134" s="20"/>
      <c r="AV134" s="20"/>
      <c r="AW134" s="20"/>
      <c r="AX134" s="20"/>
      <c r="AY134" s="20"/>
      <c r="AZ134" s="20"/>
      <c r="BA134" s="20"/>
      <c r="BB134" s="20"/>
      <c r="BC134" s="20"/>
      <c r="BD134" s="20"/>
      <c r="BE134" s="20"/>
      <c r="BF134" s="20"/>
      <c r="BG134" s="20"/>
      <c r="BH134" s="20"/>
      <c r="BI134" s="20"/>
      <c r="BJ134" s="20"/>
      <c r="BK134" s="20"/>
      <c r="BL134" s="20"/>
      <c r="BM134" s="20"/>
      <c r="BN134" s="20"/>
    </row>
    <row r="135" spans="1:66">
      <c r="AR135" s="20"/>
      <c r="AS135" s="20"/>
      <c r="AT135" s="20"/>
      <c r="AU135" s="20"/>
      <c r="AV135" s="20"/>
      <c r="AW135" s="20"/>
      <c r="AX135" s="20"/>
      <c r="AY135" s="20"/>
      <c r="AZ135" s="20"/>
      <c r="BA135" s="20"/>
      <c r="BB135" s="20"/>
      <c r="BC135" s="20"/>
      <c r="BD135" s="20"/>
      <c r="BE135" s="20"/>
      <c r="BF135" s="20"/>
      <c r="BG135" s="20"/>
      <c r="BH135" s="20"/>
      <c r="BI135" s="20"/>
      <c r="BJ135" s="20"/>
      <c r="BK135" s="20"/>
      <c r="BL135" s="20"/>
      <c r="BM135" s="20"/>
      <c r="BN135" s="20"/>
    </row>
    <row r="136" spans="1:66">
      <c r="AR136" s="20"/>
      <c r="AS136" s="20"/>
      <c r="AT136" s="20"/>
      <c r="AU136" s="20"/>
      <c r="AV136" s="20"/>
      <c r="AW136" s="20"/>
      <c r="AX136" s="20"/>
      <c r="AY136" s="20"/>
      <c r="AZ136" s="20"/>
      <c r="BA136" s="20"/>
      <c r="BB136" s="20"/>
      <c r="BC136" s="20"/>
      <c r="BD136" s="20"/>
      <c r="BE136" s="20"/>
      <c r="BF136" s="20"/>
      <c r="BG136" s="20"/>
      <c r="BH136" s="20"/>
      <c r="BI136" s="20"/>
      <c r="BJ136" s="20"/>
      <c r="BK136" s="20"/>
      <c r="BL136" s="20"/>
      <c r="BM136" s="20"/>
      <c r="BN136" s="20"/>
    </row>
    <row r="137" spans="1:66">
      <c r="AR137" s="20"/>
      <c r="AS137" s="20"/>
      <c r="AT137" s="20"/>
      <c r="AU137" s="20"/>
      <c r="AV137" s="20"/>
      <c r="AW137" s="20"/>
      <c r="AX137" s="20"/>
      <c r="AY137" s="20"/>
      <c r="AZ137" s="20"/>
      <c r="BA137" s="20"/>
      <c r="BB137" s="20"/>
      <c r="BC137" s="20"/>
      <c r="BD137" s="20"/>
      <c r="BE137" s="20"/>
      <c r="BF137" s="20"/>
      <c r="BG137" s="20"/>
      <c r="BH137" s="20"/>
      <c r="BI137" s="20"/>
      <c r="BJ137" s="20"/>
      <c r="BK137" s="20"/>
      <c r="BL137" s="20"/>
      <c r="BM137" s="20"/>
      <c r="BN137" s="20"/>
    </row>
    <row r="138" spans="1:66">
      <c r="AR138" s="20"/>
      <c r="AS138" s="20"/>
      <c r="AT138" s="20"/>
      <c r="AU138" s="20"/>
      <c r="AV138" s="20"/>
      <c r="AW138" s="20"/>
      <c r="AX138" s="20"/>
      <c r="AY138" s="20"/>
      <c r="AZ138" s="20"/>
      <c r="BA138" s="20"/>
      <c r="BB138" s="20"/>
      <c r="BC138" s="20"/>
      <c r="BD138" s="20"/>
      <c r="BE138" s="20"/>
      <c r="BF138" s="20"/>
      <c r="BG138" s="20"/>
      <c r="BH138" s="20"/>
      <c r="BI138" s="20"/>
      <c r="BJ138" s="20"/>
      <c r="BK138" s="20"/>
      <c r="BL138" s="20"/>
      <c r="BM138" s="20"/>
      <c r="BN138" s="20"/>
    </row>
    <row r="139" spans="1:66">
      <c r="AR139" s="20"/>
      <c r="AS139" s="20"/>
      <c r="AT139" s="20"/>
      <c r="AU139" s="20"/>
      <c r="AV139" s="20"/>
      <c r="AW139" s="20"/>
      <c r="AX139" s="20"/>
      <c r="AY139" s="20"/>
      <c r="AZ139" s="20"/>
      <c r="BA139" s="20"/>
      <c r="BB139" s="20"/>
      <c r="BC139" s="20"/>
      <c r="BD139" s="20"/>
      <c r="BE139" s="20"/>
      <c r="BF139" s="20"/>
      <c r="BG139" s="20"/>
      <c r="BH139" s="20"/>
      <c r="BI139" s="20"/>
      <c r="BJ139" s="20"/>
      <c r="BK139" s="20"/>
      <c r="BL139" s="20"/>
      <c r="BM139" s="20"/>
      <c r="BN139" s="20"/>
    </row>
    <row r="140" spans="1:66" ht="29">
      <c r="A140" s="40" t="s">
        <v>186</v>
      </c>
      <c r="B140" s="40"/>
      <c r="C140" s="40"/>
      <c r="D140" s="40"/>
      <c r="E140" s="40"/>
      <c r="F140" s="40"/>
      <c r="G140" s="40"/>
      <c r="H140" s="40"/>
      <c r="I140" s="40"/>
      <c r="J140" s="40"/>
      <c r="K140" s="40"/>
      <c r="L140" s="40"/>
    </row>
    <row r="141" spans="1:66">
      <c r="A141" s="24" t="s">
        <v>193</v>
      </c>
      <c r="B141" s="24"/>
      <c r="C141" s="24"/>
      <c r="D141" s="24"/>
      <c r="E141" s="24"/>
      <c r="F141" s="24"/>
      <c r="G141" s="24"/>
      <c r="H141" s="24"/>
      <c r="I141" s="24"/>
      <c r="J141" s="24"/>
      <c r="K141" s="24"/>
      <c r="L141" s="24"/>
    </row>
    <row r="142" spans="1:66">
      <c r="A142" s="24"/>
      <c r="B142" s="24"/>
      <c r="C142" s="24"/>
      <c r="D142" s="24"/>
      <c r="E142" s="24"/>
      <c r="F142" s="24"/>
      <c r="G142" s="24"/>
      <c r="H142" s="24"/>
      <c r="I142" s="24"/>
      <c r="J142" s="24"/>
      <c r="K142" s="24"/>
      <c r="L142" s="24"/>
    </row>
    <row r="143" spans="1:66">
      <c r="A143" s="24"/>
      <c r="B143" s="24"/>
      <c r="C143" s="24"/>
      <c r="D143" s="24"/>
      <c r="E143" s="24"/>
      <c r="F143" s="24"/>
      <c r="G143" s="24"/>
      <c r="H143" s="24"/>
      <c r="I143" s="24"/>
      <c r="J143" s="24"/>
      <c r="K143" s="24"/>
      <c r="L143" s="24"/>
    </row>
    <row r="144" spans="1:66">
      <c r="A144" s="24"/>
      <c r="B144" s="24"/>
      <c r="C144" s="24"/>
      <c r="D144" s="24"/>
      <c r="E144" s="24"/>
      <c r="F144" s="24"/>
      <c r="G144" s="24"/>
      <c r="H144" s="24"/>
      <c r="I144" s="24"/>
      <c r="J144" s="24"/>
      <c r="K144" s="24"/>
      <c r="L144" s="24"/>
    </row>
    <row r="145" spans="1:12">
      <c r="A145" s="24"/>
      <c r="B145" s="24"/>
      <c r="C145" s="24"/>
      <c r="D145" s="24"/>
      <c r="E145" s="24"/>
      <c r="F145" s="24"/>
      <c r="G145" s="24"/>
      <c r="H145" s="24"/>
      <c r="I145" s="24"/>
      <c r="J145" s="24"/>
      <c r="K145" s="24"/>
      <c r="L145" s="24"/>
    </row>
    <row r="146" spans="1:12">
      <c r="A146" s="24"/>
      <c r="B146" s="24"/>
      <c r="C146" s="24"/>
      <c r="D146" s="24"/>
      <c r="E146" s="24"/>
      <c r="F146" s="24"/>
      <c r="G146" s="24"/>
      <c r="H146" s="24"/>
      <c r="I146" s="24"/>
      <c r="J146" s="24"/>
      <c r="K146" s="24"/>
      <c r="L146" s="24"/>
    </row>
    <row r="147" spans="1:12">
      <c r="A147" s="24"/>
      <c r="B147" s="24"/>
      <c r="C147" s="24"/>
      <c r="D147" s="24"/>
      <c r="E147" s="24"/>
      <c r="F147" s="24"/>
      <c r="G147" s="24"/>
      <c r="H147" s="24"/>
      <c r="I147" s="24"/>
      <c r="J147" s="24"/>
      <c r="K147" s="24"/>
      <c r="L147" s="24"/>
    </row>
    <row r="148" spans="1:12">
      <c r="A148" s="24"/>
      <c r="B148" s="24"/>
      <c r="C148" s="24"/>
      <c r="D148" s="24"/>
      <c r="E148" s="24"/>
      <c r="F148" s="24"/>
      <c r="G148" s="24"/>
      <c r="H148" s="24"/>
      <c r="I148" s="24"/>
      <c r="J148" s="24"/>
      <c r="K148" s="24"/>
      <c r="L148" s="24"/>
    </row>
    <row r="149" spans="1:12">
      <c r="A149" s="24"/>
      <c r="B149" s="24"/>
      <c r="C149" s="24"/>
      <c r="D149" s="24"/>
      <c r="E149" s="24"/>
      <c r="F149" s="24"/>
      <c r="G149" s="24"/>
      <c r="H149" s="24"/>
      <c r="I149" s="24"/>
      <c r="J149" s="24"/>
      <c r="K149" s="24"/>
      <c r="L149" s="24"/>
    </row>
    <row r="150" spans="1:12">
      <c r="A150" s="24"/>
      <c r="B150" s="24"/>
      <c r="C150" s="24"/>
      <c r="D150" s="24"/>
      <c r="E150" s="24"/>
      <c r="F150" s="24"/>
      <c r="G150" s="24"/>
      <c r="H150" s="24"/>
      <c r="I150" s="24"/>
      <c r="J150" s="24"/>
      <c r="K150" s="24"/>
      <c r="L150" s="24"/>
    </row>
    <row r="151" spans="1:12">
      <c r="A151" s="24"/>
      <c r="B151" s="24"/>
      <c r="C151" s="24"/>
      <c r="D151" s="24"/>
      <c r="E151" s="24"/>
      <c r="F151" s="24"/>
      <c r="G151" s="24"/>
      <c r="H151" s="24"/>
      <c r="I151" s="24"/>
      <c r="J151" s="24"/>
      <c r="K151" s="24"/>
      <c r="L151" s="24"/>
    </row>
    <row r="152" spans="1:12">
      <c r="A152" s="24"/>
      <c r="B152" s="24"/>
      <c r="C152" s="24"/>
      <c r="D152" s="24"/>
      <c r="E152" s="24"/>
      <c r="F152" s="24"/>
      <c r="G152" s="24"/>
      <c r="H152" s="24"/>
      <c r="I152" s="24"/>
      <c r="J152" s="24"/>
      <c r="K152" s="24"/>
      <c r="L152" s="24"/>
    </row>
    <row r="153" spans="1:12">
      <c r="A153" s="24"/>
      <c r="B153" s="24"/>
      <c r="C153" s="24"/>
      <c r="D153" s="24"/>
      <c r="E153" s="24"/>
      <c r="F153" s="24"/>
      <c r="G153" s="24"/>
      <c r="H153" s="24"/>
      <c r="I153" s="24"/>
      <c r="J153" s="24"/>
      <c r="K153" s="24"/>
      <c r="L153" s="24"/>
    </row>
    <row r="154" spans="1:12">
      <c r="A154" s="24"/>
      <c r="B154" s="24"/>
      <c r="C154" s="24"/>
      <c r="D154" s="24"/>
      <c r="E154" s="24"/>
      <c r="F154" s="24"/>
      <c r="G154" s="24"/>
      <c r="H154" s="24"/>
      <c r="I154" s="24"/>
      <c r="J154" s="24"/>
      <c r="K154" s="24"/>
      <c r="L154" s="24"/>
    </row>
    <row r="155" spans="1:12">
      <c r="A155" s="24"/>
      <c r="B155" s="24"/>
      <c r="C155" s="24"/>
      <c r="D155" s="24"/>
      <c r="E155" s="24"/>
      <c r="F155" s="24"/>
      <c r="G155" s="24"/>
      <c r="H155" s="24"/>
      <c r="I155" s="24"/>
      <c r="J155" s="24"/>
      <c r="K155" s="24"/>
      <c r="L155" s="24"/>
    </row>
    <row r="156" spans="1:12">
      <c r="A156" s="24"/>
      <c r="B156" s="24"/>
      <c r="C156" s="24"/>
      <c r="D156" s="24"/>
      <c r="E156" s="24"/>
      <c r="F156" s="24"/>
      <c r="G156" s="24" t="s">
        <v>190</v>
      </c>
      <c r="H156" s="24"/>
      <c r="I156" s="24"/>
      <c r="J156" s="24"/>
      <c r="K156" s="24"/>
      <c r="L156" s="24"/>
    </row>
    <row r="157" spans="1:12">
      <c r="A157" s="24"/>
      <c r="B157" s="24"/>
      <c r="C157" s="24"/>
      <c r="D157" s="24"/>
      <c r="E157" s="24"/>
      <c r="F157" s="24"/>
      <c r="G157" s="24" t="s">
        <v>191</v>
      </c>
      <c r="H157" s="24"/>
      <c r="I157" s="24"/>
      <c r="J157" s="24"/>
      <c r="K157" s="24"/>
      <c r="L157" s="24"/>
    </row>
    <row r="158" spans="1:12">
      <c r="A158" s="24"/>
      <c r="B158" s="24"/>
      <c r="C158" s="24"/>
      <c r="D158" s="24"/>
      <c r="E158" s="24"/>
      <c r="F158" s="24"/>
      <c r="G158" s="24" t="s">
        <v>192</v>
      </c>
      <c r="H158" s="24"/>
      <c r="I158" s="24"/>
      <c r="J158" s="24"/>
      <c r="K158" s="24"/>
      <c r="L158" s="24"/>
    </row>
    <row r="159" spans="1:12">
      <c r="A159" s="24"/>
      <c r="B159" s="24"/>
      <c r="C159" s="24"/>
      <c r="D159" s="24"/>
      <c r="E159" s="24"/>
      <c r="F159" s="24"/>
      <c r="G159" s="24" t="s">
        <v>194</v>
      </c>
      <c r="H159" s="24"/>
      <c r="I159" s="24"/>
      <c r="J159" s="24"/>
      <c r="K159" s="24"/>
      <c r="L159" s="24"/>
    </row>
    <row r="160" spans="1:12">
      <c r="A160" s="24"/>
      <c r="B160" s="24"/>
      <c r="C160" s="24"/>
      <c r="D160" s="24"/>
      <c r="E160" s="24"/>
      <c r="F160" s="24"/>
      <c r="G160" s="24"/>
      <c r="H160" s="24"/>
      <c r="I160" s="24"/>
      <c r="J160" s="24"/>
      <c r="K160" s="24"/>
      <c r="L160" s="24"/>
    </row>
    <row r="161" spans="1:12">
      <c r="A161" s="24"/>
      <c r="B161" s="24"/>
      <c r="C161" s="24"/>
      <c r="D161" s="24"/>
      <c r="E161" s="24"/>
      <c r="F161" s="24"/>
      <c r="G161" s="24"/>
      <c r="H161" s="24"/>
      <c r="I161" s="24"/>
      <c r="J161" s="24"/>
      <c r="K161" s="24"/>
      <c r="L161" s="24"/>
    </row>
    <row r="162" spans="1:12">
      <c r="A162" s="24"/>
      <c r="B162" s="24"/>
      <c r="C162" s="24"/>
      <c r="D162" s="24"/>
      <c r="E162" s="24"/>
      <c r="F162" s="24"/>
      <c r="G162" s="24"/>
      <c r="H162" s="24"/>
      <c r="I162" s="24"/>
      <c r="J162" s="24"/>
      <c r="K162" s="24"/>
      <c r="L162" s="24"/>
    </row>
    <row r="163" spans="1:12">
      <c r="A163" s="24"/>
      <c r="B163" s="24"/>
      <c r="C163" s="24"/>
      <c r="D163" s="24"/>
      <c r="E163" s="24"/>
      <c r="F163" s="24"/>
      <c r="G163" s="24"/>
      <c r="H163" s="24"/>
      <c r="I163" s="24"/>
      <c r="J163" s="24"/>
      <c r="K163" s="24"/>
      <c r="L163" s="24"/>
    </row>
    <row r="164" spans="1:12">
      <c r="A164" s="24"/>
      <c r="B164" s="24"/>
      <c r="C164" s="24"/>
      <c r="D164" s="24"/>
      <c r="E164" s="24"/>
      <c r="F164" s="24"/>
      <c r="G164" s="24"/>
      <c r="H164" s="24"/>
      <c r="I164" s="24"/>
      <c r="J164" s="24"/>
      <c r="K164" s="24"/>
      <c r="L164" s="24"/>
    </row>
    <row r="165" spans="1:12">
      <c r="A165" s="24"/>
      <c r="B165" s="24"/>
      <c r="C165" s="24"/>
      <c r="D165" s="24"/>
      <c r="E165" s="24"/>
      <c r="F165" s="24"/>
      <c r="G165" s="24"/>
      <c r="H165" s="24"/>
      <c r="I165" s="24"/>
      <c r="J165" s="24"/>
      <c r="K165" s="24"/>
      <c r="L165" s="24"/>
    </row>
    <row r="166" spans="1:12">
      <c r="A166" s="24"/>
      <c r="B166" s="24"/>
      <c r="C166" s="24"/>
      <c r="D166" s="24"/>
      <c r="E166" s="24"/>
      <c r="F166" s="24"/>
      <c r="G166" s="24"/>
      <c r="H166" s="24"/>
      <c r="I166" s="24"/>
      <c r="J166" s="24"/>
      <c r="K166" s="24"/>
      <c r="L166" s="24"/>
    </row>
    <row r="167" spans="1:12">
      <c r="A167" s="24"/>
      <c r="B167" s="24"/>
      <c r="C167" s="24"/>
      <c r="D167" s="24"/>
      <c r="E167" s="24"/>
      <c r="F167" s="24"/>
      <c r="G167" s="24"/>
      <c r="H167" s="24"/>
      <c r="I167" s="24"/>
      <c r="J167" s="24"/>
      <c r="K167" s="24"/>
      <c r="L167" s="24"/>
    </row>
    <row r="168" spans="1:12">
      <c r="A168" s="24"/>
      <c r="B168" s="24"/>
      <c r="C168" s="24"/>
      <c r="D168" s="24"/>
      <c r="E168" s="24"/>
      <c r="F168" s="24"/>
      <c r="G168" s="24"/>
      <c r="H168" s="24"/>
      <c r="I168" s="24"/>
      <c r="J168" s="24"/>
      <c r="K168" s="24"/>
      <c r="L168" s="24"/>
    </row>
    <row r="169" spans="1:12">
      <c r="A169" s="24"/>
      <c r="B169" s="24"/>
      <c r="C169" s="24"/>
      <c r="D169" s="24"/>
      <c r="E169" s="24"/>
      <c r="F169" s="24"/>
      <c r="G169" s="24"/>
      <c r="H169" s="24"/>
      <c r="I169" s="24"/>
      <c r="J169" s="24"/>
      <c r="K169" s="24"/>
      <c r="L169" s="24"/>
    </row>
    <row r="170" spans="1:12">
      <c r="A170" s="24"/>
      <c r="B170" s="24"/>
      <c r="C170" s="24"/>
      <c r="D170" s="24"/>
      <c r="E170" s="24"/>
      <c r="F170" s="24"/>
      <c r="G170" s="24"/>
      <c r="H170" s="24"/>
      <c r="I170" s="24"/>
      <c r="J170" s="24"/>
      <c r="K170" s="24"/>
      <c r="L170" s="24"/>
    </row>
    <row r="171" spans="1:12">
      <c r="A171" s="24"/>
      <c r="B171" s="24"/>
      <c r="C171" s="24"/>
      <c r="D171" s="24"/>
      <c r="E171" s="24"/>
      <c r="F171" s="24"/>
      <c r="G171" s="24"/>
      <c r="H171" s="24"/>
      <c r="I171" s="24"/>
      <c r="J171" s="24"/>
      <c r="K171" s="24"/>
      <c r="L171" s="24"/>
    </row>
    <row r="172" spans="1:12">
      <c r="A172" s="24"/>
      <c r="B172" s="24"/>
      <c r="C172" s="24"/>
      <c r="D172" s="24"/>
      <c r="E172" s="24"/>
      <c r="F172" s="24"/>
      <c r="G172" s="24"/>
      <c r="H172" s="24"/>
      <c r="I172" s="24"/>
      <c r="J172" s="24"/>
      <c r="K172" s="24"/>
      <c r="L172" s="24"/>
    </row>
  </sheetData>
  <mergeCells count="3">
    <mergeCell ref="A64:Z64"/>
    <mergeCell ref="AR64:BN64"/>
    <mergeCell ref="A140:L140"/>
  </mergeCells>
  <pageMargins left="0.7" right="0.7" top="0.75" bottom="0.75" header="0.3" footer="0.3"/>
  <pageSetup orientation="portrait" horizontalDpi="0" verticalDpi="0"/>
  <drawing r:id="rId1"/>
  <legacy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17</vt:i4>
      </vt:variant>
      <vt:variant>
        <vt:lpstr>Named Ranges</vt:lpstr>
      </vt:variant>
      <vt:variant>
        <vt:i4>31</vt:i4>
      </vt:variant>
    </vt:vector>
  </HeadingPairs>
  <TitlesOfParts>
    <vt:vector size="48" baseType="lpstr">
      <vt:lpstr>PB Efficiencies</vt:lpstr>
      <vt:lpstr>phi_heat</vt:lpstr>
      <vt:lpstr>Stove efficiencies</vt:lpstr>
      <vt:lpstr>Domestic electricity allocation</vt:lpstr>
      <vt:lpstr>Fan efficiencies</vt:lpstr>
      <vt:lpstr>Electric lighting efficiencies</vt:lpstr>
      <vt:lpstr>TV lighting efficiencies</vt:lpstr>
      <vt:lpstr>Domestic refrigeration</vt:lpstr>
      <vt:lpstr>Non-spec. ind. elec. alloc.</vt:lpstr>
      <vt:lpstr>FixedGHIndustryElectricity</vt:lpstr>
      <vt:lpstr>PSB</vt:lpstr>
      <vt:lpstr>FixedGHPSB</vt:lpstr>
      <vt:lpstr>GH_TFC_Efficiencies</vt:lpstr>
      <vt:lpstr>Xf Eu Xu calcs</vt:lpstr>
      <vt:lpstr>GHPrimary</vt:lpstr>
      <vt:lpstr>TFCSummary</vt:lpstr>
      <vt:lpstr>GH_EIOU_Efficiencies</vt:lpstr>
      <vt:lpstr>COP_max</vt:lpstr>
      <vt:lpstr>eta_charcoal</vt:lpstr>
      <vt:lpstr>eta_firewood</vt:lpstr>
      <vt:lpstr>eta_kerosene</vt:lpstr>
      <vt:lpstr>eta_LPG</vt:lpstr>
      <vt:lpstr>phi_Coal</vt:lpstr>
      <vt:lpstr>phi_Coke</vt:lpstr>
      <vt:lpstr>phi_Combustible_renewables</vt:lpstr>
      <vt:lpstr>phi_Electricity</vt:lpstr>
      <vt:lpstr>phi_Feed</vt:lpstr>
      <vt:lpstr>phi_Food</vt:lpstr>
      <vt:lpstr>phi_Geothermal</vt:lpstr>
      <vt:lpstr>phi_HTH.600.C</vt:lpstr>
      <vt:lpstr>phi_Hydro</vt:lpstr>
      <vt:lpstr>phi_LTH.20.C</vt:lpstr>
      <vt:lpstr>phi_LTH.neg20.C</vt:lpstr>
      <vt:lpstr>phi_MTH.100.C</vt:lpstr>
      <vt:lpstr>phi_MTH.200.C</vt:lpstr>
      <vt:lpstr>phi_Natural_gas</vt:lpstr>
      <vt:lpstr>phi_Nuclear</vt:lpstr>
      <vt:lpstr>phi_Oil_and_oil_products</vt:lpstr>
      <vt:lpstr>phi_Other_sources</vt:lpstr>
      <vt:lpstr>phi_Peat</vt:lpstr>
      <vt:lpstr>phi_Phytomass</vt:lpstr>
      <vt:lpstr>phi_Solar_photovoltaics</vt:lpstr>
      <vt:lpstr>phi_Solar_thermal</vt:lpstr>
      <vt:lpstr>phi_Tidal_wave_and_ocean</vt:lpstr>
      <vt:lpstr>phi_Wind</vt:lpstr>
      <vt:lpstr>T_0</vt:lpstr>
      <vt:lpstr>T_0_ref</vt:lpstr>
      <vt:lpstr>T_ref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MKH</dc:creator>
  <cp:lastModifiedBy>Matthew Heun</cp:lastModifiedBy>
  <cp:lastPrinted>2016-11-29T18:55:30Z</cp:lastPrinted>
  <dcterms:created xsi:type="dcterms:W3CDTF">2016-10-10T15:11:12Z</dcterms:created>
  <dcterms:modified xsi:type="dcterms:W3CDTF">2020-03-12T15:28:00Z</dcterms:modified>
</cp:coreProperties>
</file>